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315" windowWidth="19440" windowHeight="7305"/>
  </bookViews>
  <sheets>
    <sheet name="мониторинг ХС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'мониторинг ХС'!$B$4:$AL$643</definedName>
    <definedName name="_xlnm.Print_Titles" localSheetId="0">'мониторинг ХС'!$C:$D</definedName>
  </definedNames>
  <calcPr calcId="145621"/>
</workbook>
</file>

<file path=xl/calcChain.xml><?xml version="1.0" encoding="utf-8"?>
<calcChain xmlns="http://schemas.openxmlformats.org/spreadsheetml/2006/main">
  <c r="AE584" i="1" l="1"/>
  <c r="AF584" i="1"/>
  <c r="AG584" i="1"/>
  <c r="AE585" i="1"/>
  <c r="AF585" i="1"/>
  <c r="AG585" i="1"/>
  <c r="AE586" i="1"/>
  <c r="AF586" i="1"/>
  <c r="AG586" i="1"/>
  <c r="AE587" i="1"/>
  <c r="AF587" i="1"/>
  <c r="AG587" i="1"/>
  <c r="AE588" i="1"/>
  <c r="AF588" i="1"/>
  <c r="AG588" i="1"/>
  <c r="AE589" i="1"/>
  <c r="AF589" i="1"/>
  <c r="AG589" i="1"/>
  <c r="AE590" i="1"/>
  <c r="AF590" i="1"/>
  <c r="AG590" i="1"/>
  <c r="AE591" i="1"/>
  <c r="AF591" i="1"/>
  <c r="AG591" i="1"/>
  <c r="AE592" i="1"/>
  <c r="AF592" i="1"/>
  <c r="AG592" i="1"/>
  <c r="AE593" i="1"/>
  <c r="AF593" i="1"/>
  <c r="AG593" i="1"/>
  <c r="AF583" i="1"/>
  <c r="AG583" i="1"/>
  <c r="AE583" i="1"/>
  <c r="AE572" i="1"/>
  <c r="AF572" i="1"/>
  <c r="AG572" i="1"/>
  <c r="AE573" i="1"/>
  <c r="AF573" i="1"/>
  <c r="AG573" i="1"/>
  <c r="AE574" i="1"/>
  <c r="AF574" i="1"/>
  <c r="AG574" i="1"/>
  <c r="AE575" i="1"/>
  <c r="AF575" i="1"/>
  <c r="AG575" i="1"/>
  <c r="AF571" i="1"/>
  <c r="AG571" i="1"/>
  <c r="AE571" i="1"/>
  <c r="AF303" i="1"/>
  <c r="AE294" i="1"/>
  <c r="AF294" i="1"/>
  <c r="AG294" i="1"/>
  <c r="AH294" i="1"/>
  <c r="AE295" i="1"/>
  <c r="AF295" i="1"/>
  <c r="AG295" i="1"/>
  <c r="AH295" i="1"/>
  <c r="AE296" i="1"/>
  <c r="AF296" i="1"/>
  <c r="AG296" i="1"/>
  <c r="AH296" i="1"/>
  <c r="AE297" i="1"/>
  <c r="AF297" i="1"/>
  <c r="AG297" i="1"/>
  <c r="AH297" i="1"/>
  <c r="AE298" i="1"/>
  <c r="AF298" i="1"/>
  <c r="AG298" i="1"/>
  <c r="AH298" i="1"/>
  <c r="AE299" i="1"/>
  <c r="AF299" i="1"/>
  <c r="AG299" i="1"/>
  <c r="AH299" i="1"/>
  <c r="AE300" i="1"/>
  <c r="AF300" i="1"/>
  <c r="AG300" i="1"/>
  <c r="AH300" i="1"/>
  <c r="AE301" i="1"/>
  <c r="AF301" i="1"/>
  <c r="AG301" i="1"/>
  <c r="AH301" i="1"/>
  <c r="AE302" i="1"/>
  <c r="AF302" i="1"/>
  <c r="AG302" i="1"/>
  <c r="AH302" i="1"/>
  <c r="AE303" i="1"/>
  <c r="AG303" i="1"/>
  <c r="AH303" i="1"/>
  <c r="AE304" i="1"/>
  <c r="AF304" i="1"/>
  <c r="AG304" i="1"/>
  <c r="AH304" i="1"/>
  <c r="AE305" i="1"/>
  <c r="AF305" i="1"/>
  <c r="AG305" i="1"/>
  <c r="AH305" i="1"/>
  <c r="AE306" i="1"/>
  <c r="AF306" i="1"/>
  <c r="AG306" i="1"/>
  <c r="AH306" i="1"/>
  <c r="AE307" i="1"/>
  <c r="AF307" i="1"/>
  <c r="AG307" i="1"/>
  <c r="AH307" i="1"/>
  <c r="AE308" i="1"/>
  <c r="AF308" i="1"/>
  <c r="AG308" i="1"/>
  <c r="AH308" i="1"/>
  <c r="AF293" i="1"/>
  <c r="AG293" i="1"/>
  <c r="AH293" i="1"/>
  <c r="AE293" i="1"/>
  <c r="AE147" i="1"/>
  <c r="AF147" i="1"/>
  <c r="AG147" i="1"/>
  <c r="AH147" i="1"/>
  <c r="AE148" i="1"/>
  <c r="AF148" i="1"/>
  <c r="AG148" i="1"/>
  <c r="AH148" i="1"/>
  <c r="AE149" i="1"/>
  <c r="AF149" i="1"/>
  <c r="AG149" i="1"/>
  <c r="AH149" i="1"/>
  <c r="AE150" i="1"/>
  <c r="AF150" i="1"/>
  <c r="AG150" i="1"/>
  <c r="AH150" i="1"/>
  <c r="AE151" i="1"/>
  <c r="AF151" i="1"/>
  <c r="AG151" i="1"/>
  <c r="AH151" i="1"/>
  <c r="AE152" i="1"/>
  <c r="AF152" i="1"/>
  <c r="AG152" i="1"/>
  <c r="AH152" i="1"/>
  <c r="AE153" i="1"/>
  <c r="AF153" i="1"/>
  <c r="AG153" i="1"/>
  <c r="AH153" i="1"/>
  <c r="AE154" i="1"/>
  <c r="AF154" i="1"/>
  <c r="AG154" i="1"/>
  <c r="AH154" i="1"/>
  <c r="AE155" i="1"/>
  <c r="AF155" i="1"/>
  <c r="AG155" i="1"/>
  <c r="AH155" i="1"/>
  <c r="AE156" i="1"/>
  <c r="AF156" i="1"/>
  <c r="AG156" i="1"/>
  <c r="AH156" i="1"/>
  <c r="AE157" i="1"/>
  <c r="AF157" i="1"/>
  <c r="AG157" i="1"/>
  <c r="AH157" i="1"/>
  <c r="AE158" i="1"/>
  <c r="AF158" i="1"/>
  <c r="AG158" i="1"/>
  <c r="AH158" i="1"/>
  <c r="AE159" i="1"/>
  <c r="AF159" i="1"/>
  <c r="AG159" i="1"/>
  <c r="AH159" i="1"/>
  <c r="AE160" i="1"/>
  <c r="AF160" i="1"/>
  <c r="AG160" i="1"/>
  <c r="AH160" i="1"/>
  <c r="AE161" i="1"/>
  <c r="AF161" i="1"/>
  <c r="AG161" i="1"/>
  <c r="AH161" i="1"/>
  <c r="AF146" i="1"/>
  <c r="AG146" i="1"/>
  <c r="AH146" i="1"/>
  <c r="AE146" i="1"/>
  <c r="AE377" i="1"/>
  <c r="AF377" i="1"/>
  <c r="AG377" i="1"/>
  <c r="AH377" i="1"/>
  <c r="AE378" i="1"/>
  <c r="AF378" i="1"/>
  <c r="AG378" i="1"/>
  <c r="AH378" i="1"/>
  <c r="AE379" i="1"/>
  <c r="AF379" i="1"/>
  <c r="AG379" i="1"/>
  <c r="AH379" i="1"/>
  <c r="AE380" i="1"/>
  <c r="AF380" i="1"/>
  <c r="AG380" i="1"/>
  <c r="AH380" i="1"/>
  <c r="AE381" i="1"/>
  <c r="AF381" i="1"/>
  <c r="AG381" i="1"/>
  <c r="AH381" i="1"/>
  <c r="AE382" i="1"/>
  <c r="AF382" i="1"/>
  <c r="AG382" i="1"/>
  <c r="AH382" i="1"/>
  <c r="AE383" i="1"/>
  <c r="AF383" i="1"/>
  <c r="AG383" i="1"/>
  <c r="AH383" i="1"/>
  <c r="AE384" i="1"/>
  <c r="AF384" i="1"/>
  <c r="AG384" i="1"/>
  <c r="AH384" i="1"/>
  <c r="AE385" i="1"/>
  <c r="AF385" i="1"/>
  <c r="AG385" i="1"/>
  <c r="AH385" i="1"/>
  <c r="AE386" i="1"/>
  <c r="AF386" i="1"/>
  <c r="AG386" i="1"/>
  <c r="AH386" i="1"/>
  <c r="AE387" i="1"/>
  <c r="AF387" i="1"/>
  <c r="AG387" i="1"/>
  <c r="AH387" i="1"/>
  <c r="AE388" i="1"/>
  <c r="AF388" i="1"/>
  <c r="AG388" i="1"/>
  <c r="AH388" i="1"/>
  <c r="AE389" i="1"/>
  <c r="AF389" i="1"/>
  <c r="AG389" i="1"/>
  <c r="AH389" i="1"/>
  <c r="AE390" i="1"/>
  <c r="AF390" i="1"/>
  <c r="AG390" i="1"/>
  <c r="AH390" i="1"/>
  <c r="AE391" i="1"/>
  <c r="AF391" i="1"/>
  <c r="AG391" i="1"/>
  <c r="AH391" i="1"/>
  <c r="AE392" i="1"/>
  <c r="AF392" i="1"/>
  <c r="AG392" i="1"/>
  <c r="AH392" i="1"/>
  <c r="AE393" i="1"/>
  <c r="AF393" i="1"/>
  <c r="AG393" i="1"/>
  <c r="AH393" i="1"/>
  <c r="AE394" i="1"/>
  <c r="AF394" i="1"/>
  <c r="AG394" i="1"/>
  <c r="AH394" i="1"/>
  <c r="AE395" i="1"/>
  <c r="AF395" i="1"/>
  <c r="AG395" i="1"/>
  <c r="AH395" i="1"/>
  <c r="AE396" i="1"/>
  <c r="AF396" i="1"/>
  <c r="AG396" i="1"/>
  <c r="AH396" i="1"/>
  <c r="AE397" i="1"/>
  <c r="AF397" i="1"/>
  <c r="AG397" i="1"/>
  <c r="AH397" i="1"/>
  <c r="AE398" i="1"/>
  <c r="AF398" i="1"/>
  <c r="AG398" i="1"/>
  <c r="AH398" i="1"/>
  <c r="AE399" i="1"/>
  <c r="AF399" i="1"/>
  <c r="AG399" i="1"/>
  <c r="AH399" i="1"/>
  <c r="AE400" i="1"/>
  <c r="AF400" i="1"/>
  <c r="AG400" i="1"/>
  <c r="AH400" i="1"/>
  <c r="AF376" i="1"/>
  <c r="AG376" i="1"/>
  <c r="AH376" i="1"/>
  <c r="AE376" i="1"/>
  <c r="AF290" i="1"/>
  <c r="AE232" i="1"/>
  <c r="AF232" i="1"/>
  <c r="AG232" i="1"/>
  <c r="AH232" i="1"/>
  <c r="AE233" i="1"/>
  <c r="AF233" i="1"/>
  <c r="AG233" i="1"/>
  <c r="AH233" i="1"/>
  <c r="AE234" i="1"/>
  <c r="AF234" i="1"/>
  <c r="AG234" i="1"/>
  <c r="AH234" i="1"/>
  <c r="AE235" i="1"/>
  <c r="AF235" i="1"/>
  <c r="AG235" i="1"/>
  <c r="AH235" i="1"/>
  <c r="AE236" i="1"/>
  <c r="AF236" i="1"/>
  <c r="AG236" i="1"/>
  <c r="AH236" i="1"/>
  <c r="AE237" i="1"/>
  <c r="AF237" i="1"/>
  <c r="AG237" i="1"/>
  <c r="AH237" i="1"/>
  <c r="AE238" i="1"/>
  <c r="AF238" i="1"/>
  <c r="AG238" i="1"/>
  <c r="AH238" i="1"/>
  <c r="AE239" i="1"/>
  <c r="AF239" i="1"/>
  <c r="AG239" i="1"/>
  <c r="AH239" i="1"/>
  <c r="AE240" i="1"/>
  <c r="AF240" i="1"/>
  <c r="AG240" i="1"/>
  <c r="AH240" i="1"/>
  <c r="AE241" i="1"/>
  <c r="AF241" i="1"/>
  <c r="AG241" i="1"/>
  <c r="AH241" i="1"/>
  <c r="AE242" i="1"/>
  <c r="AF242" i="1"/>
  <c r="AG242" i="1"/>
  <c r="AH242" i="1"/>
  <c r="AE243" i="1"/>
  <c r="AF243" i="1"/>
  <c r="AG243" i="1"/>
  <c r="AH243" i="1"/>
  <c r="AE244" i="1"/>
  <c r="AF244" i="1"/>
  <c r="AG244" i="1"/>
  <c r="AH244" i="1"/>
  <c r="AE245" i="1"/>
  <c r="AF245" i="1"/>
  <c r="AG245" i="1"/>
  <c r="AH245" i="1"/>
  <c r="AE246" i="1"/>
  <c r="AF246" i="1"/>
  <c r="AG246" i="1"/>
  <c r="AH246" i="1"/>
  <c r="AE247" i="1"/>
  <c r="AF247" i="1"/>
  <c r="AG247" i="1"/>
  <c r="AH247" i="1"/>
  <c r="AE248" i="1"/>
  <c r="AF248" i="1"/>
  <c r="AG248" i="1"/>
  <c r="AH248" i="1"/>
  <c r="AE249" i="1"/>
  <c r="AF249" i="1"/>
  <c r="AG249" i="1"/>
  <c r="AH249" i="1"/>
  <c r="AE250" i="1"/>
  <c r="AF250" i="1"/>
  <c r="AG250" i="1"/>
  <c r="AH250" i="1"/>
  <c r="AE251" i="1"/>
  <c r="AF251" i="1"/>
  <c r="AG251" i="1"/>
  <c r="AH251" i="1"/>
  <c r="AE252" i="1"/>
  <c r="AF252" i="1"/>
  <c r="AG252" i="1"/>
  <c r="AH252" i="1"/>
  <c r="AE253" i="1"/>
  <c r="AF253" i="1"/>
  <c r="AG253" i="1"/>
  <c r="AH253" i="1"/>
  <c r="AE254" i="1"/>
  <c r="AF254" i="1"/>
  <c r="AG254" i="1"/>
  <c r="AH254" i="1"/>
  <c r="AE255" i="1"/>
  <c r="AF255" i="1"/>
  <c r="AG255" i="1"/>
  <c r="AH255" i="1"/>
  <c r="AE256" i="1"/>
  <c r="AF256" i="1"/>
  <c r="AG256" i="1"/>
  <c r="AH256" i="1"/>
  <c r="AE257" i="1"/>
  <c r="AF257" i="1"/>
  <c r="AG257" i="1"/>
  <c r="AH257" i="1"/>
  <c r="AE258" i="1"/>
  <c r="AF258" i="1"/>
  <c r="AG258" i="1"/>
  <c r="AH258" i="1"/>
  <c r="AE259" i="1"/>
  <c r="AF259" i="1"/>
  <c r="AG259" i="1"/>
  <c r="AH259" i="1"/>
  <c r="AE260" i="1"/>
  <c r="AF260" i="1"/>
  <c r="AG260" i="1"/>
  <c r="AH260" i="1"/>
  <c r="AE261" i="1"/>
  <c r="AF261" i="1"/>
  <c r="AG261" i="1"/>
  <c r="AH261" i="1"/>
  <c r="AE262" i="1"/>
  <c r="AF262" i="1"/>
  <c r="AG262" i="1"/>
  <c r="AH262" i="1"/>
  <c r="AE263" i="1"/>
  <c r="AF263" i="1"/>
  <c r="AG263" i="1"/>
  <c r="AH263" i="1"/>
  <c r="AE264" i="1"/>
  <c r="AF264" i="1"/>
  <c r="AG264" i="1"/>
  <c r="AH264" i="1"/>
  <c r="AE265" i="1"/>
  <c r="AF265" i="1"/>
  <c r="AG265" i="1"/>
  <c r="AH265" i="1"/>
  <c r="AE266" i="1"/>
  <c r="AF266" i="1"/>
  <c r="AG266" i="1"/>
  <c r="AH266" i="1"/>
  <c r="AE267" i="1"/>
  <c r="AF267" i="1"/>
  <c r="AG267" i="1"/>
  <c r="AH267" i="1"/>
  <c r="AE268" i="1"/>
  <c r="AF268" i="1"/>
  <c r="AG268" i="1"/>
  <c r="AH268" i="1"/>
  <c r="AE269" i="1"/>
  <c r="AF269" i="1"/>
  <c r="AG269" i="1"/>
  <c r="AH269" i="1"/>
  <c r="AE270" i="1"/>
  <c r="AF270" i="1"/>
  <c r="AG270" i="1"/>
  <c r="AH270" i="1"/>
  <c r="AE271" i="1"/>
  <c r="AF271" i="1"/>
  <c r="AG271" i="1"/>
  <c r="AH271" i="1"/>
  <c r="AE272" i="1"/>
  <c r="AF272" i="1"/>
  <c r="AG272" i="1"/>
  <c r="AH272" i="1"/>
  <c r="AE273" i="1"/>
  <c r="AF273" i="1"/>
  <c r="AG273" i="1"/>
  <c r="AH273" i="1"/>
  <c r="AE274" i="1"/>
  <c r="AF274" i="1"/>
  <c r="AG274" i="1"/>
  <c r="AH274" i="1"/>
  <c r="AE275" i="1"/>
  <c r="AF275" i="1"/>
  <c r="AG275" i="1"/>
  <c r="AH275" i="1"/>
  <c r="AE276" i="1"/>
  <c r="AF276" i="1"/>
  <c r="AG276" i="1"/>
  <c r="AH276" i="1"/>
  <c r="AE277" i="1"/>
  <c r="AF277" i="1"/>
  <c r="AG277" i="1"/>
  <c r="AH277" i="1"/>
  <c r="AE278" i="1"/>
  <c r="AF278" i="1"/>
  <c r="AG278" i="1"/>
  <c r="AH278" i="1"/>
  <c r="AE279" i="1"/>
  <c r="AF279" i="1"/>
  <c r="AG279" i="1"/>
  <c r="AH279" i="1"/>
  <c r="AE280" i="1"/>
  <c r="AF280" i="1"/>
  <c r="AG280" i="1"/>
  <c r="AH280" i="1"/>
  <c r="AE281" i="1"/>
  <c r="AF281" i="1"/>
  <c r="AG281" i="1"/>
  <c r="AH281" i="1"/>
  <c r="AE282" i="1"/>
  <c r="AF282" i="1"/>
  <c r="AG282" i="1"/>
  <c r="AH282" i="1"/>
  <c r="AE283" i="1"/>
  <c r="AF283" i="1"/>
  <c r="AG283" i="1"/>
  <c r="AH283" i="1"/>
  <c r="AE284" i="1"/>
  <c r="AF284" i="1"/>
  <c r="AG284" i="1"/>
  <c r="AH284" i="1"/>
  <c r="AE285" i="1"/>
  <c r="AF285" i="1"/>
  <c r="AG285" i="1"/>
  <c r="AH285" i="1"/>
  <c r="AE286" i="1"/>
  <c r="AF286" i="1"/>
  <c r="AG286" i="1"/>
  <c r="AH286" i="1"/>
  <c r="AE287" i="1"/>
  <c r="AF287" i="1"/>
  <c r="AG287" i="1"/>
  <c r="AH287" i="1"/>
  <c r="AE288" i="1"/>
  <c r="AF288" i="1"/>
  <c r="AG288" i="1"/>
  <c r="AH288" i="1"/>
  <c r="AE289" i="1"/>
  <c r="AF289" i="1"/>
  <c r="AG289" i="1"/>
  <c r="AH289" i="1"/>
  <c r="AE290" i="1"/>
  <c r="AG290" i="1"/>
  <c r="AH290" i="1"/>
  <c r="AE291" i="1"/>
  <c r="AF291" i="1"/>
  <c r="AG291" i="1"/>
  <c r="AH291" i="1"/>
  <c r="AG231" i="1"/>
  <c r="AF231" i="1"/>
  <c r="AH231" i="1"/>
  <c r="AE231" i="1"/>
  <c r="AE170" i="1"/>
  <c r="AF170" i="1"/>
  <c r="AG170" i="1"/>
  <c r="AH170" i="1"/>
  <c r="AE171" i="1"/>
  <c r="AF171" i="1"/>
  <c r="AG171" i="1"/>
  <c r="AH171" i="1"/>
  <c r="AE172" i="1"/>
  <c r="AF172" i="1"/>
  <c r="AG172" i="1"/>
  <c r="AH172" i="1"/>
  <c r="AE173" i="1"/>
  <c r="AF173" i="1"/>
  <c r="AG173" i="1"/>
  <c r="AH173" i="1"/>
  <c r="AE174" i="1"/>
  <c r="AF174" i="1"/>
  <c r="AG174" i="1"/>
  <c r="AH174" i="1"/>
  <c r="AE175" i="1"/>
  <c r="AF175" i="1"/>
  <c r="AG175" i="1"/>
  <c r="AH175" i="1"/>
  <c r="AE176" i="1"/>
  <c r="AF176" i="1"/>
  <c r="AG176" i="1"/>
  <c r="AH176" i="1"/>
  <c r="AE177" i="1"/>
  <c r="AF177" i="1"/>
  <c r="AG177" i="1"/>
  <c r="AH177" i="1"/>
  <c r="AE178" i="1"/>
  <c r="AF178" i="1"/>
  <c r="AG178" i="1"/>
  <c r="AH178" i="1"/>
  <c r="AE179" i="1"/>
  <c r="AF179" i="1"/>
  <c r="AG179" i="1"/>
  <c r="AH179" i="1"/>
  <c r="AE180" i="1"/>
  <c r="AF180" i="1"/>
  <c r="AG180" i="1"/>
  <c r="AH180" i="1"/>
  <c r="AE181" i="1"/>
  <c r="AF181" i="1"/>
  <c r="AG181" i="1"/>
  <c r="AH181" i="1"/>
  <c r="AE182" i="1"/>
  <c r="AF182" i="1"/>
  <c r="AG182" i="1"/>
  <c r="AH182" i="1"/>
  <c r="AE183" i="1"/>
  <c r="AF183" i="1"/>
  <c r="AG183" i="1"/>
  <c r="AH183" i="1"/>
  <c r="AE184" i="1"/>
  <c r="AF184" i="1"/>
  <c r="AG184" i="1"/>
  <c r="AH184" i="1"/>
  <c r="AE185" i="1"/>
  <c r="AF185" i="1"/>
  <c r="AG185" i="1"/>
  <c r="AH185" i="1"/>
  <c r="AE186" i="1"/>
  <c r="AF186" i="1"/>
  <c r="AG186" i="1"/>
  <c r="AH186" i="1"/>
  <c r="AE187" i="1"/>
  <c r="AF187" i="1"/>
  <c r="AG187" i="1"/>
  <c r="AH187" i="1"/>
  <c r="AE188" i="1"/>
  <c r="AF188" i="1"/>
  <c r="AG188" i="1"/>
  <c r="AH188" i="1"/>
  <c r="AE189" i="1"/>
  <c r="AF189" i="1"/>
  <c r="AG189" i="1"/>
  <c r="AH189" i="1"/>
  <c r="AE190" i="1"/>
  <c r="AF190" i="1"/>
  <c r="AG190" i="1"/>
  <c r="AH190" i="1"/>
  <c r="AE191" i="1"/>
  <c r="AF191" i="1"/>
  <c r="AG191" i="1"/>
  <c r="AH191" i="1"/>
  <c r="AE192" i="1"/>
  <c r="AF192" i="1"/>
  <c r="AG192" i="1"/>
  <c r="AH192" i="1"/>
  <c r="AE193" i="1"/>
  <c r="AF193" i="1"/>
  <c r="AG193" i="1"/>
  <c r="AH193" i="1"/>
  <c r="AE194" i="1"/>
  <c r="AF194" i="1"/>
  <c r="AG194" i="1"/>
  <c r="AH194" i="1"/>
  <c r="AE195" i="1"/>
  <c r="AF195" i="1"/>
  <c r="AG195" i="1"/>
  <c r="AH195" i="1"/>
  <c r="AE196" i="1"/>
  <c r="AF196" i="1"/>
  <c r="AG196" i="1"/>
  <c r="AH196" i="1"/>
  <c r="AE197" i="1"/>
  <c r="AF197" i="1"/>
  <c r="AG197" i="1"/>
  <c r="AH197" i="1"/>
  <c r="AE198" i="1"/>
  <c r="AF198" i="1"/>
  <c r="AG198" i="1"/>
  <c r="AH198" i="1"/>
  <c r="AE199" i="1"/>
  <c r="AF199" i="1"/>
  <c r="AG199" i="1"/>
  <c r="AH199" i="1"/>
  <c r="AE200" i="1"/>
  <c r="AF200" i="1"/>
  <c r="AG200" i="1"/>
  <c r="AH200" i="1"/>
  <c r="AE201" i="1"/>
  <c r="AF201" i="1"/>
  <c r="AG201" i="1"/>
  <c r="AH201" i="1"/>
  <c r="AE202" i="1"/>
  <c r="AF202" i="1"/>
  <c r="AG202" i="1"/>
  <c r="AH202" i="1"/>
  <c r="AE203" i="1"/>
  <c r="AF203" i="1"/>
  <c r="AG203" i="1"/>
  <c r="AH203" i="1"/>
  <c r="AE204" i="1"/>
  <c r="AF204" i="1"/>
  <c r="AG204" i="1"/>
  <c r="AH204" i="1"/>
  <c r="AE205" i="1"/>
  <c r="AF205" i="1"/>
  <c r="AG205" i="1"/>
  <c r="AH205" i="1"/>
  <c r="AE206" i="1"/>
  <c r="AF206" i="1"/>
  <c r="AG206" i="1"/>
  <c r="AH206" i="1"/>
  <c r="AE207" i="1"/>
  <c r="AF207" i="1"/>
  <c r="AG207" i="1"/>
  <c r="AH207" i="1"/>
  <c r="AE208" i="1"/>
  <c r="AF208" i="1"/>
  <c r="AG208" i="1"/>
  <c r="AH208" i="1"/>
  <c r="AE209" i="1"/>
  <c r="AF209" i="1"/>
  <c r="AG209" i="1"/>
  <c r="AH209" i="1"/>
  <c r="AE210" i="1"/>
  <c r="AF210" i="1"/>
  <c r="AG210" i="1"/>
  <c r="AH210" i="1"/>
  <c r="AE211" i="1"/>
  <c r="AF211" i="1"/>
  <c r="AG211" i="1"/>
  <c r="AH211" i="1"/>
  <c r="AE212" i="1"/>
  <c r="AF212" i="1"/>
  <c r="AG212" i="1"/>
  <c r="AH212" i="1"/>
  <c r="AE213" i="1"/>
  <c r="AF213" i="1"/>
  <c r="AG213" i="1"/>
  <c r="AH213" i="1"/>
  <c r="AE214" i="1"/>
  <c r="AF214" i="1"/>
  <c r="AG214" i="1"/>
  <c r="AH214" i="1"/>
  <c r="AE215" i="1"/>
  <c r="AF215" i="1"/>
  <c r="AG215" i="1"/>
  <c r="AH215" i="1"/>
  <c r="AE216" i="1"/>
  <c r="AF216" i="1"/>
  <c r="AG216" i="1"/>
  <c r="AH216" i="1"/>
  <c r="AE217" i="1"/>
  <c r="AF217" i="1"/>
  <c r="AG217" i="1"/>
  <c r="AH217" i="1"/>
  <c r="AE218" i="1"/>
  <c r="AF218" i="1"/>
  <c r="AG218" i="1"/>
  <c r="AH218" i="1"/>
  <c r="AE219" i="1"/>
  <c r="AF219" i="1"/>
  <c r="AG219" i="1"/>
  <c r="AH219" i="1"/>
  <c r="AE220" i="1"/>
  <c r="AF220" i="1"/>
  <c r="AG220" i="1"/>
  <c r="AH220" i="1"/>
  <c r="AE221" i="1"/>
  <c r="AF221" i="1"/>
  <c r="AG221" i="1"/>
  <c r="AH221" i="1"/>
  <c r="AE222" i="1"/>
  <c r="AF222" i="1"/>
  <c r="AG222" i="1"/>
  <c r="AH222" i="1"/>
  <c r="AE223" i="1"/>
  <c r="AF223" i="1"/>
  <c r="AG223" i="1"/>
  <c r="AH223" i="1"/>
  <c r="AE224" i="1"/>
  <c r="AF224" i="1"/>
  <c r="AG224" i="1"/>
  <c r="AH224" i="1"/>
  <c r="AE225" i="1"/>
  <c r="AF225" i="1"/>
  <c r="AG225" i="1"/>
  <c r="AH225" i="1"/>
  <c r="AE226" i="1"/>
  <c r="AF226" i="1"/>
  <c r="AG226" i="1"/>
  <c r="AH226" i="1"/>
  <c r="AE227" i="1"/>
  <c r="AF227" i="1"/>
  <c r="AG227" i="1"/>
  <c r="AH227" i="1"/>
  <c r="AE228" i="1"/>
  <c r="AF228" i="1"/>
  <c r="AG228" i="1"/>
  <c r="AH228" i="1"/>
  <c r="AE229" i="1"/>
  <c r="AF229" i="1"/>
  <c r="AG229" i="1"/>
  <c r="AH229" i="1"/>
  <c r="AF169" i="1"/>
  <c r="AG169" i="1"/>
  <c r="AH169" i="1"/>
  <c r="AE169" i="1"/>
  <c r="AG525" i="1" l="1"/>
  <c r="AH525" i="1"/>
  <c r="AJ503" i="1"/>
  <c r="AJ489" i="1"/>
  <c r="AI328" i="1"/>
  <c r="AF326" i="1"/>
  <c r="V436" i="1"/>
  <c r="U435" i="1"/>
  <c r="V434" i="1"/>
  <c r="U434" i="1"/>
  <c r="V433" i="1"/>
  <c r="U433" i="1"/>
  <c r="V428" i="1"/>
  <c r="U428" i="1"/>
  <c r="V424" i="1"/>
  <c r="U424" i="1"/>
  <c r="V421" i="1"/>
  <c r="U421" i="1"/>
  <c r="V420" i="1"/>
  <c r="U420" i="1"/>
  <c r="V419" i="1"/>
  <c r="U419" i="1"/>
  <c r="V416" i="1"/>
  <c r="U416" i="1"/>
  <c r="V414" i="1"/>
  <c r="U414" i="1"/>
  <c r="V413" i="1"/>
  <c r="U413" i="1"/>
  <c r="V412" i="1"/>
  <c r="U412" i="1"/>
  <c r="V411" i="1"/>
  <c r="U411" i="1"/>
  <c r="V409" i="1"/>
  <c r="U409" i="1"/>
  <c r="V408" i="1"/>
  <c r="U408" i="1"/>
  <c r="V407" i="1"/>
  <c r="U407" i="1"/>
  <c r="V406" i="1"/>
  <c r="U406" i="1"/>
  <c r="V405" i="1"/>
  <c r="U405" i="1"/>
  <c r="V404" i="1"/>
  <c r="U404" i="1"/>
  <c r="V403" i="1"/>
  <c r="U403" i="1"/>
  <c r="V402" i="1"/>
  <c r="U402" i="1"/>
  <c r="V401" i="1"/>
  <c r="U401" i="1"/>
  <c r="AL375" i="1"/>
  <c r="AL374" i="1"/>
  <c r="AK374" i="1"/>
  <c r="AJ374" i="1"/>
  <c r="AL373" i="1"/>
  <c r="AK373" i="1"/>
  <c r="AJ373" i="1"/>
  <c r="AL372" i="1"/>
  <c r="AK372" i="1"/>
  <c r="AJ372" i="1"/>
  <c r="AL371" i="1"/>
  <c r="AK371" i="1"/>
  <c r="AJ371" i="1"/>
  <c r="AL370" i="1"/>
  <c r="AK370" i="1"/>
  <c r="AJ370" i="1"/>
  <c r="AL369" i="1"/>
  <c r="AK369" i="1"/>
  <c r="AJ369" i="1"/>
  <c r="AL368" i="1"/>
  <c r="AK368" i="1"/>
  <c r="AJ368" i="1"/>
  <c r="AL367" i="1"/>
  <c r="AK367" i="1"/>
  <c r="AJ367" i="1"/>
  <c r="AL366" i="1"/>
  <c r="AK366" i="1"/>
  <c r="AJ366" i="1"/>
  <c r="AL365" i="1"/>
  <c r="AK365" i="1"/>
  <c r="AJ365" i="1"/>
  <c r="AL364" i="1"/>
  <c r="AK364" i="1"/>
  <c r="AJ364" i="1"/>
  <c r="AL363" i="1"/>
  <c r="AK363" i="1"/>
  <c r="AJ363" i="1"/>
  <c r="AI363" i="1"/>
  <c r="AL362" i="1"/>
  <c r="AK362" i="1"/>
  <c r="AJ362" i="1"/>
  <c r="AI362" i="1"/>
  <c r="AL361" i="1"/>
  <c r="AK361" i="1"/>
  <c r="AJ361" i="1"/>
  <c r="AI361" i="1"/>
  <c r="AL360" i="1"/>
  <c r="AK360" i="1"/>
  <c r="AJ360" i="1"/>
  <c r="AI360" i="1"/>
  <c r="AL359" i="1"/>
  <c r="AK359" i="1"/>
  <c r="AJ359" i="1"/>
  <c r="AI359" i="1"/>
  <c r="AL358" i="1"/>
  <c r="AK358" i="1"/>
  <c r="AJ358" i="1"/>
  <c r="AI358" i="1"/>
  <c r="AL357" i="1"/>
  <c r="AL356" i="1"/>
  <c r="AL355" i="1"/>
  <c r="AK355" i="1"/>
  <c r="AH355" i="1"/>
  <c r="AG355" i="1"/>
  <c r="AF355" i="1"/>
  <c r="AL354" i="1"/>
  <c r="AK354" i="1"/>
  <c r="AJ354" i="1"/>
  <c r="AH354" i="1"/>
  <c r="AG354" i="1"/>
  <c r="AF354" i="1"/>
  <c r="AL353" i="1"/>
  <c r="AK353" i="1"/>
  <c r="AH353" i="1"/>
  <c r="AG353" i="1"/>
  <c r="AF353" i="1"/>
  <c r="AL352" i="1"/>
  <c r="AK352" i="1"/>
  <c r="AJ352" i="1"/>
  <c r="AI352" i="1"/>
  <c r="AH352" i="1"/>
  <c r="AG352" i="1"/>
  <c r="AF352" i="1"/>
  <c r="AE352" i="1"/>
  <c r="AL351" i="1"/>
  <c r="AK351" i="1"/>
  <c r="AJ351" i="1"/>
  <c r="AI351" i="1"/>
  <c r="AH351" i="1"/>
  <c r="AG351" i="1"/>
  <c r="AF351" i="1"/>
  <c r="AE351" i="1"/>
  <c r="AL350" i="1"/>
  <c r="AK350" i="1"/>
  <c r="AJ350" i="1"/>
  <c r="AI350" i="1"/>
  <c r="AH350" i="1"/>
  <c r="AG350" i="1"/>
  <c r="AF350" i="1"/>
  <c r="AE350" i="1"/>
  <c r="AL349" i="1"/>
  <c r="AK349" i="1"/>
  <c r="AJ349" i="1"/>
  <c r="AI349" i="1"/>
  <c r="AH349" i="1"/>
  <c r="AG349" i="1"/>
  <c r="AF349" i="1"/>
  <c r="AE349" i="1"/>
  <c r="AL348" i="1"/>
  <c r="AK348" i="1"/>
  <c r="AJ348" i="1"/>
  <c r="AI348" i="1"/>
  <c r="AH348" i="1"/>
  <c r="AG348" i="1"/>
  <c r="AF348" i="1"/>
  <c r="AE348" i="1"/>
  <c r="AL347" i="1"/>
  <c r="AK347" i="1"/>
  <c r="AJ347" i="1"/>
  <c r="AI347" i="1"/>
  <c r="AH347" i="1"/>
  <c r="AG347" i="1"/>
  <c r="AF347" i="1"/>
  <c r="AE347" i="1"/>
  <c r="AL346" i="1"/>
  <c r="AK346" i="1"/>
  <c r="AH346" i="1"/>
  <c r="AG346" i="1"/>
  <c r="AL345" i="1"/>
  <c r="AK345" i="1"/>
  <c r="AH345" i="1"/>
  <c r="AG345" i="1"/>
  <c r="AL344" i="1"/>
  <c r="AK344" i="1"/>
  <c r="AJ344" i="1"/>
  <c r="AI344" i="1"/>
  <c r="AH344" i="1"/>
  <c r="AG344" i="1"/>
  <c r="AF344" i="1"/>
  <c r="AE344" i="1"/>
  <c r="AL343" i="1"/>
  <c r="AK343" i="1"/>
  <c r="AJ343" i="1"/>
  <c r="AI343" i="1"/>
  <c r="AH343" i="1"/>
  <c r="AG343" i="1"/>
  <c r="AF343" i="1"/>
  <c r="AE343" i="1"/>
  <c r="AL342" i="1"/>
  <c r="AK342" i="1"/>
  <c r="AJ342" i="1"/>
  <c r="AI342" i="1"/>
  <c r="AH342" i="1"/>
  <c r="AG342" i="1"/>
  <c r="AF342" i="1"/>
  <c r="AE342" i="1"/>
  <c r="AL341" i="1"/>
  <c r="AK341" i="1"/>
  <c r="AJ341" i="1"/>
  <c r="AI341" i="1"/>
  <c r="AH341" i="1"/>
  <c r="AG341" i="1"/>
  <c r="AF341" i="1"/>
  <c r="AE341" i="1"/>
  <c r="AL340" i="1"/>
  <c r="AK340" i="1"/>
  <c r="AJ340" i="1"/>
  <c r="AI340" i="1"/>
  <c r="AH340" i="1"/>
  <c r="AG340" i="1"/>
  <c r="AF340" i="1"/>
  <c r="AE340" i="1"/>
  <c r="AL339" i="1"/>
  <c r="AK339" i="1"/>
  <c r="AJ339" i="1"/>
  <c r="AI339" i="1"/>
  <c r="AH339" i="1"/>
  <c r="AG339" i="1"/>
  <c r="AF339" i="1"/>
  <c r="AE339" i="1"/>
  <c r="AH338" i="1"/>
  <c r="AG338" i="1"/>
  <c r="AF338" i="1"/>
  <c r="AE338" i="1"/>
  <c r="AL337" i="1"/>
  <c r="AK337" i="1"/>
  <c r="AJ337" i="1"/>
  <c r="AI337" i="1"/>
  <c r="AH337" i="1"/>
  <c r="AG337" i="1"/>
  <c r="AF337" i="1"/>
  <c r="AE337" i="1"/>
  <c r="AH336" i="1"/>
  <c r="AG336" i="1"/>
  <c r="AH335" i="1"/>
  <c r="AG335" i="1"/>
  <c r="AF335" i="1"/>
  <c r="AE335" i="1"/>
  <c r="AH334" i="1"/>
  <c r="AG334" i="1"/>
  <c r="AF334" i="1"/>
  <c r="AE334" i="1"/>
  <c r="AL333" i="1"/>
  <c r="AK333" i="1"/>
  <c r="AJ333" i="1"/>
  <c r="AI333" i="1"/>
  <c r="AH333" i="1"/>
  <c r="AG333" i="1"/>
  <c r="AF333" i="1"/>
  <c r="AE333" i="1"/>
  <c r="AH332" i="1"/>
  <c r="AG332" i="1"/>
  <c r="AF332" i="1"/>
  <c r="AE332" i="1"/>
  <c r="AL329" i="1"/>
  <c r="AK329" i="1"/>
  <c r="AJ329" i="1"/>
  <c r="AI329" i="1"/>
  <c r="AH329" i="1"/>
  <c r="AG329" i="1"/>
  <c r="AF329" i="1"/>
  <c r="AE329" i="1"/>
  <c r="AL328" i="1"/>
  <c r="AK328" i="1"/>
  <c r="AJ328" i="1"/>
  <c r="AH328" i="1"/>
  <c r="AG328" i="1"/>
  <c r="AF328" i="1"/>
  <c r="AE328" i="1"/>
  <c r="AI96" i="1" l="1"/>
  <c r="AJ96" i="1"/>
  <c r="AK96" i="1"/>
  <c r="AL96" i="1"/>
  <c r="AI97" i="1"/>
  <c r="AJ97" i="1"/>
  <c r="AK97" i="1"/>
  <c r="AL97" i="1"/>
  <c r="AI98" i="1"/>
  <c r="AJ98" i="1"/>
  <c r="AK98" i="1"/>
  <c r="AL98" i="1"/>
  <c r="AI99" i="1"/>
  <c r="AJ99" i="1"/>
  <c r="AK99" i="1"/>
  <c r="AL99" i="1"/>
  <c r="AI100" i="1"/>
  <c r="AJ100" i="1"/>
  <c r="AK100" i="1"/>
  <c r="AL100" i="1"/>
  <c r="AI101" i="1"/>
  <c r="AJ101" i="1"/>
  <c r="AK101" i="1"/>
  <c r="AL101" i="1"/>
  <c r="AI102" i="1"/>
  <c r="AJ102" i="1"/>
  <c r="AK102" i="1"/>
  <c r="AL102" i="1"/>
  <c r="AI103" i="1"/>
  <c r="AJ103" i="1"/>
  <c r="AK103" i="1"/>
  <c r="AL103" i="1"/>
  <c r="AI104" i="1"/>
  <c r="AJ104" i="1"/>
  <c r="AK104" i="1"/>
  <c r="AL104" i="1"/>
  <c r="AI105" i="1"/>
  <c r="AJ105" i="1"/>
  <c r="AK105" i="1"/>
  <c r="AL105" i="1"/>
  <c r="AI106" i="1"/>
  <c r="AJ106" i="1"/>
  <c r="AK106" i="1"/>
  <c r="AL106" i="1"/>
  <c r="AI107" i="1"/>
  <c r="AJ107" i="1"/>
  <c r="AK107" i="1"/>
  <c r="AL107" i="1"/>
  <c r="AI108" i="1"/>
  <c r="AJ108" i="1"/>
  <c r="AK108" i="1"/>
  <c r="AL108" i="1"/>
  <c r="AI109" i="1"/>
  <c r="AJ109" i="1"/>
  <c r="AK109" i="1"/>
  <c r="AL109" i="1"/>
  <c r="AI110" i="1"/>
  <c r="AJ110" i="1"/>
  <c r="AK110" i="1"/>
  <c r="AL110" i="1"/>
  <c r="AI111" i="1"/>
  <c r="AJ111" i="1"/>
  <c r="AK111" i="1"/>
  <c r="AL111" i="1"/>
  <c r="AL95" i="1"/>
  <c r="AI81" i="1"/>
  <c r="AJ81" i="1"/>
  <c r="AK81" i="1"/>
  <c r="AL81" i="1"/>
  <c r="AL62" i="1"/>
  <c r="AH62" i="1"/>
  <c r="AF57" i="1"/>
  <c r="AE57" i="1"/>
  <c r="AE58" i="1"/>
  <c r="AF58" i="1"/>
  <c r="AE59" i="1"/>
  <c r="AF59" i="1"/>
  <c r="AG59" i="1"/>
  <c r="AE60" i="1"/>
  <c r="AF60" i="1"/>
  <c r="AJ46" i="1"/>
  <c r="AG46" i="1"/>
  <c r="AE37" i="1"/>
  <c r="AF37" i="1"/>
  <c r="AG37" i="1"/>
  <c r="AH37" i="1"/>
  <c r="AI37" i="1"/>
  <c r="AJ37" i="1"/>
  <c r="AK37" i="1"/>
  <c r="AL37" i="1"/>
  <c r="AE39" i="1"/>
  <c r="AF39" i="1"/>
  <c r="AG39" i="1"/>
  <c r="AH39" i="1"/>
  <c r="AI39" i="1"/>
  <c r="AJ39" i="1"/>
  <c r="AK39" i="1"/>
  <c r="AL39" i="1"/>
  <c r="AE40" i="1"/>
  <c r="AF40" i="1"/>
  <c r="AG40" i="1"/>
  <c r="AH40" i="1"/>
  <c r="AI40" i="1"/>
  <c r="AJ40" i="1"/>
  <c r="AK40" i="1"/>
  <c r="AL40" i="1"/>
  <c r="AI41" i="1"/>
  <c r="AJ41" i="1"/>
  <c r="AK41" i="1"/>
  <c r="AL41" i="1"/>
  <c r="AE42" i="1"/>
  <c r="AF42" i="1"/>
  <c r="AG42" i="1"/>
  <c r="AH42" i="1"/>
  <c r="AI42" i="1"/>
  <c r="AJ42" i="1"/>
  <c r="AK42" i="1"/>
  <c r="AL42" i="1"/>
  <c r="AE44" i="1"/>
  <c r="AF44" i="1"/>
  <c r="AG44" i="1"/>
  <c r="AH44" i="1"/>
  <c r="AI44" i="1"/>
  <c r="AJ44" i="1"/>
  <c r="AK44" i="1"/>
  <c r="AL44" i="1"/>
  <c r="AE45" i="1"/>
  <c r="AF45" i="1"/>
  <c r="AG45" i="1"/>
  <c r="AH45" i="1"/>
  <c r="AI45" i="1"/>
  <c r="AJ45" i="1"/>
  <c r="AK45" i="1"/>
  <c r="AL45" i="1"/>
  <c r="AE46" i="1"/>
  <c r="AF46" i="1"/>
  <c r="AH46" i="1"/>
  <c r="AI46" i="1"/>
  <c r="AK46" i="1"/>
  <c r="AL46" i="1"/>
  <c r="AI47" i="1"/>
  <c r="AJ47" i="1"/>
  <c r="AK47" i="1"/>
  <c r="AL47" i="1"/>
  <c r="AI48" i="1"/>
  <c r="AJ48" i="1"/>
  <c r="AK48" i="1"/>
  <c r="AL48" i="1"/>
  <c r="AI49" i="1"/>
  <c r="AJ49" i="1"/>
  <c r="AK49" i="1"/>
  <c r="AL49" i="1"/>
  <c r="AI50" i="1"/>
  <c r="AJ50" i="1"/>
  <c r="AK50" i="1"/>
  <c r="AL50" i="1"/>
  <c r="AI51" i="1"/>
  <c r="AJ51" i="1"/>
  <c r="AK51" i="1"/>
  <c r="AL51" i="1"/>
  <c r="AI52" i="1"/>
  <c r="AJ52" i="1"/>
  <c r="AK52" i="1"/>
  <c r="AL52" i="1"/>
  <c r="AE54" i="1"/>
  <c r="AF54" i="1"/>
  <c r="AG54" i="1"/>
  <c r="AH54" i="1"/>
  <c r="AI54" i="1"/>
  <c r="AJ54" i="1"/>
  <c r="AK54" i="1"/>
  <c r="AL54" i="1"/>
  <c r="AE55" i="1"/>
  <c r="AF55" i="1"/>
  <c r="AG55" i="1"/>
  <c r="AH55" i="1"/>
  <c r="AI55" i="1"/>
  <c r="AJ55" i="1"/>
  <c r="AK55" i="1"/>
  <c r="AL55" i="1"/>
  <c r="AE56" i="1"/>
  <c r="AF56" i="1"/>
  <c r="AG56" i="1"/>
  <c r="AH56" i="1"/>
  <c r="AJ35" i="1"/>
  <c r="AK35" i="1"/>
  <c r="AL35" i="1"/>
  <c r="AI35" i="1"/>
  <c r="AF35" i="1"/>
  <c r="AG35" i="1"/>
  <c r="AH35" i="1"/>
  <c r="AF31" i="1"/>
  <c r="AE30" i="1"/>
  <c r="AF30" i="1"/>
  <c r="AG30" i="1"/>
  <c r="AE31" i="1"/>
  <c r="AG31" i="1"/>
  <c r="AF29" i="1"/>
  <c r="AG29" i="1"/>
  <c r="AE29" i="1"/>
  <c r="AF28" i="1"/>
  <c r="AE26" i="1"/>
  <c r="AF26" i="1"/>
  <c r="AG26" i="1"/>
  <c r="AE27" i="1"/>
  <c r="AF27" i="1"/>
  <c r="AG27" i="1"/>
  <c r="AE28" i="1"/>
  <c r="AG28" i="1"/>
  <c r="AG25" i="1"/>
  <c r="AE25" i="1"/>
  <c r="AF25" i="1"/>
  <c r="AG24" i="1"/>
  <c r="AF24" i="1"/>
  <c r="AE24" i="1"/>
  <c r="AF23" i="1"/>
  <c r="AG23" i="1"/>
  <c r="AE23" i="1"/>
  <c r="AE35" i="1"/>
  <c r="AJ22" i="1"/>
  <c r="AK22" i="1"/>
  <c r="AL22" i="1"/>
  <c r="AI22" i="1"/>
  <c r="AF22" i="1"/>
  <c r="AH22" i="1"/>
  <c r="AE22" i="1"/>
  <c r="AI20" i="1"/>
  <c r="AI18" i="1"/>
  <c r="AJ18" i="1"/>
  <c r="AK18" i="1"/>
  <c r="AL18" i="1"/>
  <c r="AI19" i="1"/>
  <c r="AJ19" i="1"/>
  <c r="AK19" i="1"/>
  <c r="AL19" i="1"/>
  <c r="AJ20" i="1"/>
  <c r="AK20" i="1"/>
  <c r="AL20" i="1"/>
  <c r="AF18" i="1"/>
  <c r="AG18" i="1"/>
  <c r="AH18" i="1"/>
  <c r="AE18" i="1"/>
  <c r="AJ17" i="1"/>
  <c r="AI15" i="1"/>
  <c r="AJ15" i="1"/>
  <c r="AK15" i="1"/>
  <c r="AL15" i="1"/>
  <c r="AL16" i="1"/>
  <c r="AI17" i="1"/>
  <c r="AK17" i="1"/>
  <c r="AL17" i="1"/>
  <c r="AH15" i="1"/>
  <c r="AG15" i="1"/>
  <c r="AJ14" i="1"/>
  <c r="AJ13" i="1"/>
  <c r="AK13" i="1"/>
  <c r="AL13" i="1"/>
  <c r="AK14" i="1"/>
  <c r="AL14" i="1"/>
  <c r="AJ12" i="1"/>
  <c r="AK12" i="1"/>
  <c r="AL12" i="1"/>
  <c r="AI12" i="1"/>
  <c r="AG12" i="1"/>
  <c r="AF12" i="1"/>
  <c r="AH12" i="1"/>
  <c r="AE12" i="1"/>
  <c r="AL10" i="1"/>
  <c r="AK10" i="1"/>
  <c r="AJ10" i="1"/>
  <c r="AF10" i="1"/>
  <c r="AL9" i="1"/>
  <c r="AK9" i="1"/>
  <c r="AJ9" i="1"/>
  <c r="AJ7" i="1"/>
  <c r="AI7" i="1"/>
  <c r="AG7" i="1"/>
  <c r="AE7" i="1"/>
  <c r="AL11" i="1"/>
  <c r="AK11" i="1"/>
  <c r="AH10" i="1"/>
  <c r="AG10" i="1"/>
  <c r="AJ8" i="1"/>
  <c r="AH7" i="1"/>
  <c r="AF7" i="1"/>
  <c r="AH519" i="1" l="1"/>
  <c r="AG519" i="1"/>
  <c r="AF519" i="1"/>
  <c r="AE519" i="1"/>
  <c r="Z517" i="1" l="1"/>
  <c r="AL517" i="1" s="1"/>
  <c r="Y517" i="1"/>
  <c r="AK517" i="1" s="1"/>
  <c r="X517" i="1"/>
  <c r="AJ517" i="1" s="1"/>
  <c r="W517" i="1"/>
  <c r="AI517" i="1" s="1"/>
  <c r="Q517" i="1"/>
  <c r="AH517" i="1" s="1"/>
  <c r="P517" i="1"/>
  <c r="AG517" i="1" s="1"/>
  <c r="O517" i="1"/>
  <c r="AF517" i="1" s="1"/>
  <c r="N517" i="1"/>
  <c r="AE517" i="1" s="1"/>
  <c r="AJ516" i="1"/>
  <c r="AI516" i="1"/>
  <c r="AH516" i="1"/>
  <c r="AG516" i="1"/>
  <c r="AF516" i="1"/>
  <c r="AE516" i="1"/>
  <c r="Z516" i="1"/>
  <c r="AL516" i="1" s="1"/>
  <c r="Y516" i="1"/>
  <c r="AK516" i="1" s="1"/>
  <c r="F516" i="1"/>
  <c r="Z515" i="1"/>
  <c r="AL515" i="1" s="1"/>
  <c r="Y515" i="1"/>
  <c r="AK515" i="1" s="1"/>
  <c r="X515" i="1"/>
  <c r="AJ515" i="1" s="1"/>
  <c r="W515" i="1"/>
  <c r="AI515" i="1" s="1"/>
  <c r="Q515" i="1"/>
  <c r="AH515" i="1" s="1"/>
  <c r="P515" i="1"/>
  <c r="AG515" i="1" s="1"/>
  <c r="O515" i="1"/>
  <c r="AF515" i="1" s="1"/>
  <c r="N515" i="1"/>
  <c r="AE515" i="1" s="1"/>
  <c r="F515" i="1"/>
  <c r="Z514" i="1"/>
  <c r="AL514" i="1" s="1"/>
  <c r="Y514" i="1"/>
  <c r="AK514" i="1" s="1"/>
  <c r="X514" i="1"/>
  <c r="AJ514" i="1" s="1"/>
  <c r="W514" i="1"/>
  <c r="AI514" i="1" s="1"/>
  <c r="Q514" i="1"/>
  <c r="AH514" i="1" s="1"/>
  <c r="P514" i="1"/>
  <c r="AG514" i="1" s="1"/>
  <c r="O514" i="1"/>
  <c r="AF514" i="1" s="1"/>
  <c r="N514" i="1"/>
  <c r="AE514" i="1" s="1"/>
  <c r="F514" i="1"/>
  <c r="AJ513" i="1"/>
  <c r="AI513" i="1"/>
  <c r="Z513" i="1"/>
  <c r="AL513" i="1" s="1"/>
  <c r="Y513" i="1"/>
  <c r="AK513" i="1" s="1"/>
  <c r="Q513" i="1"/>
  <c r="AH513" i="1" s="1"/>
  <c r="P513" i="1"/>
  <c r="AG513" i="1" s="1"/>
  <c r="O513" i="1"/>
  <c r="AF513" i="1" s="1"/>
  <c r="N513" i="1"/>
  <c r="AE513" i="1" s="1"/>
  <c r="AJ512" i="1"/>
  <c r="AI512" i="1"/>
  <c r="Z512" i="1"/>
  <c r="AL512" i="1" s="1"/>
  <c r="Y512" i="1"/>
  <c r="AK512" i="1" s="1"/>
  <c r="AJ511" i="1"/>
  <c r="AI511" i="1"/>
  <c r="Z511" i="1"/>
  <c r="AL511" i="1" s="1"/>
  <c r="Y511" i="1"/>
  <c r="AK511" i="1" s="1"/>
  <c r="Q511" i="1"/>
  <c r="Q512" i="1" s="1"/>
  <c r="AH512" i="1" s="1"/>
  <c r="P511" i="1"/>
  <c r="P512" i="1" s="1"/>
  <c r="AG512" i="1" s="1"/>
  <c r="O511" i="1"/>
  <c r="N511" i="1"/>
  <c r="N512" i="1" s="1"/>
  <c r="AE512" i="1" s="1"/>
  <c r="AJ510" i="1"/>
  <c r="AI510" i="1"/>
  <c r="AJ509" i="1"/>
  <c r="AI509" i="1"/>
  <c r="AJ508" i="1"/>
  <c r="AI508" i="1"/>
  <c r="AJ507" i="1"/>
  <c r="AI507" i="1"/>
  <c r="AJ506" i="1"/>
  <c r="AI506" i="1"/>
  <c r="AJ505" i="1"/>
  <c r="AI505" i="1"/>
  <c r="AJ504" i="1"/>
  <c r="AI504" i="1"/>
  <c r="AI503" i="1"/>
  <c r="AJ502" i="1"/>
  <c r="AI502" i="1"/>
  <c r="AJ501" i="1"/>
  <c r="AI501" i="1"/>
  <c r="AJ500" i="1"/>
  <c r="AI500" i="1"/>
  <c r="AJ499" i="1"/>
  <c r="AI499" i="1"/>
  <c r="AJ498" i="1"/>
  <c r="AI498" i="1"/>
  <c r="AJ497" i="1"/>
  <c r="AI497" i="1"/>
  <c r="Z497" i="1"/>
  <c r="Z498" i="1" s="1"/>
  <c r="AL498" i="1" s="1"/>
  <c r="Y497" i="1"/>
  <c r="Y499" i="1" s="1"/>
  <c r="Q497" i="1"/>
  <c r="Q499" i="1" s="1"/>
  <c r="Q501" i="1" s="1"/>
  <c r="Q503" i="1" s="1"/>
  <c r="Q505" i="1" s="1"/>
  <c r="Q507" i="1" s="1"/>
  <c r="Q509" i="1" s="1"/>
  <c r="AH509" i="1" s="1"/>
  <c r="P497" i="1"/>
  <c r="P499" i="1" s="1"/>
  <c r="O497" i="1"/>
  <c r="N497" i="1"/>
  <c r="N499" i="1" s="1"/>
  <c r="AJ496" i="1"/>
  <c r="AI496" i="1"/>
  <c r="AH496" i="1"/>
  <c r="AG496" i="1"/>
  <c r="AF496" i="1"/>
  <c r="AE496" i="1"/>
  <c r="AJ495" i="1"/>
  <c r="AI495" i="1"/>
  <c r="AH495" i="1"/>
  <c r="AG495" i="1"/>
  <c r="AF495" i="1"/>
  <c r="AE495" i="1"/>
  <c r="AJ494" i="1"/>
  <c r="AI494" i="1"/>
  <c r="AH494" i="1"/>
  <c r="AG494" i="1"/>
  <c r="AF494" i="1"/>
  <c r="AE494" i="1"/>
  <c r="AJ493" i="1"/>
  <c r="AI493" i="1"/>
  <c r="AH493" i="1"/>
  <c r="AG493" i="1"/>
  <c r="AF493" i="1"/>
  <c r="AE493" i="1"/>
  <c r="AJ492" i="1"/>
  <c r="AI492" i="1"/>
  <c r="AH492" i="1"/>
  <c r="AG492" i="1"/>
  <c r="AF492" i="1"/>
  <c r="AE492" i="1"/>
  <c r="AJ491" i="1"/>
  <c r="AI491" i="1"/>
  <c r="Z491" i="1"/>
  <c r="Z492" i="1" s="1"/>
  <c r="AL492" i="1" s="1"/>
  <c r="Y491" i="1"/>
  <c r="Y493" i="1" s="1"/>
  <c r="Q491" i="1"/>
  <c r="AH491" i="1" s="1"/>
  <c r="P491" i="1"/>
  <c r="AG491" i="1" s="1"/>
  <c r="O491" i="1"/>
  <c r="AF491" i="1" s="1"/>
  <c r="N491" i="1"/>
  <c r="AE491" i="1" s="1"/>
  <c r="N498" i="1" l="1"/>
  <c r="AE498" i="1" s="1"/>
  <c r="Z499" i="1"/>
  <c r="Z500" i="1" s="1"/>
  <c r="AL500" i="1" s="1"/>
  <c r="AH497" i="1"/>
  <c r="AH511" i="1"/>
  <c r="Q498" i="1"/>
  <c r="Y492" i="1"/>
  <c r="AK492" i="1" s="1"/>
  <c r="Y498" i="1"/>
  <c r="AK498" i="1" s="1"/>
  <c r="AE497" i="1"/>
  <c r="AL497" i="1"/>
  <c r="AH501" i="1"/>
  <c r="AE511" i="1"/>
  <c r="Y494" i="1"/>
  <c r="AK494" i="1" s="1"/>
  <c r="Y495" i="1"/>
  <c r="AK493" i="1"/>
  <c r="O512" i="1"/>
  <c r="AF512" i="1" s="1"/>
  <c r="AF511" i="1"/>
  <c r="AH499" i="1"/>
  <c r="AH503" i="1"/>
  <c r="AH507" i="1"/>
  <c r="AL491" i="1"/>
  <c r="Z493" i="1"/>
  <c r="N501" i="1"/>
  <c r="AE499" i="1"/>
  <c r="Y501" i="1"/>
  <c r="AK499" i="1"/>
  <c r="Y500" i="1"/>
  <c r="AK500" i="1" s="1"/>
  <c r="AG499" i="1"/>
  <c r="P501" i="1"/>
  <c r="O498" i="1"/>
  <c r="AF497" i="1"/>
  <c r="O499" i="1"/>
  <c r="AH505" i="1"/>
  <c r="AK491" i="1"/>
  <c r="AG497" i="1"/>
  <c r="AK497" i="1"/>
  <c r="P498" i="1"/>
  <c r="AG511" i="1"/>
  <c r="AL499" i="1" l="1"/>
  <c r="N500" i="1"/>
  <c r="AE500" i="1" s="1"/>
  <c r="Z501" i="1"/>
  <c r="Z503" i="1" s="1"/>
  <c r="AH498" i="1"/>
  <c r="Q500" i="1"/>
  <c r="Z494" i="1"/>
  <c r="AL494" i="1" s="1"/>
  <c r="Z495" i="1"/>
  <c r="AL493" i="1"/>
  <c r="Y502" i="1"/>
  <c r="AK502" i="1" s="1"/>
  <c r="Y503" i="1"/>
  <c r="AK501" i="1"/>
  <c r="AK495" i="1"/>
  <c r="Y496" i="1"/>
  <c r="AK496" i="1" s="1"/>
  <c r="AG501" i="1"/>
  <c r="P503" i="1"/>
  <c r="AF499" i="1"/>
  <c r="O501" i="1"/>
  <c r="P500" i="1"/>
  <c r="AG498" i="1"/>
  <c r="O500" i="1"/>
  <c r="AF498" i="1"/>
  <c r="N503" i="1"/>
  <c r="AE501" i="1"/>
  <c r="N502" i="1" l="1"/>
  <c r="AE502" i="1" s="1"/>
  <c r="AL501" i="1"/>
  <c r="Z502" i="1"/>
  <c r="AL502" i="1" s="1"/>
  <c r="AH500" i="1"/>
  <c r="Q502" i="1"/>
  <c r="O502" i="1"/>
  <c r="AF500" i="1"/>
  <c r="AG500" i="1"/>
  <c r="P502" i="1"/>
  <c r="AF501" i="1"/>
  <c r="O503" i="1"/>
  <c r="N505" i="1"/>
  <c r="AE503" i="1"/>
  <c r="Z496" i="1"/>
  <c r="AL496" i="1" s="1"/>
  <c r="AL495" i="1"/>
  <c r="P505" i="1"/>
  <c r="AG503" i="1"/>
  <c r="Z504" i="1"/>
  <c r="AL504" i="1" s="1"/>
  <c r="AL503" i="1"/>
  <c r="Z505" i="1"/>
  <c r="Y505" i="1"/>
  <c r="AK503" i="1"/>
  <c r="Y504" i="1"/>
  <c r="AK504" i="1" s="1"/>
  <c r="N504" i="1" l="1"/>
  <c r="AE504" i="1" s="1"/>
  <c r="AH502" i="1"/>
  <c r="Q504" i="1"/>
  <c r="AF503" i="1"/>
  <c r="O505" i="1"/>
  <c r="P504" i="1"/>
  <c r="AG502" i="1"/>
  <c r="N507" i="1"/>
  <c r="AE505" i="1"/>
  <c r="O504" i="1"/>
  <c r="AF502" i="1"/>
  <c r="Y507" i="1"/>
  <c r="AK505" i="1"/>
  <c r="Y506" i="1"/>
  <c r="AK506" i="1" s="1"/>
  <c r="Z506" i="1"/>
  <c r="AL506" i="1" s="1"/>
  <c r="Z507" i="1"/>
  <c r="AL505" i="1"/>
  <c r="AG505" i="1"/>
  <c r="P507" i="1"/>
  <c r="N506" i="1" l="1"/>
  <c r="AE506" i="1" s="1"/>
  <c r="AH504" i="1"/>
  <c r="Q506" i="1"/>
  <c r="O506" i="1"/>
  <c r="AF504" i="1"/>
  <c r="P506" i="1"/>
  <c r="AG504" i="1"/>
  <c r="AF505" i="1"/>
  <c r="O507" i="1"/>
  <c r="Z508" i="1"/>
  <c r="AL508" i="1" s="1"/>
  <c r="Z509" i="1"/>
  <c r="AL507" i="1"/>
  <c r="Y508" i="1"/>
  <c r="AK508" i="1" s="1"/>
  <c r="Y509" i="1"/>
  <c r="AK507" i="1"/>
  <c r="N509" i="1"/>
  <c r="AE509" i="1" s="1"/>
  <c r="AE507" i="1"/>
  <c r="AG507" i="1"/>
  <c r="P509" i="1"/>
  <c r="AG509" i="1" s="1"/>
  <c r="N508" i="1" l="1"/>
  <c r="AE508" i="1" s="1"/>
  <c r="Q508" i="1"/>
  <c r="AH506" i="1"/>
  <c r="AK509" i="1"/>
  <c r="Y510" i="1"/>
  <c r="AK510" i="1" s="1"/>
  <c r="AG506" i="1"/>
  <c r="P508" i="1"/>
  <c r="AF507" i="1"/>
  <c r="O509" i="1"/>
  <c r="AF509" i="1" s="1"/>
  <c r="O508" i="1"/>
  <c r="AF506" i="1"/>
  <c r="Z510" i="1"/>
  <c r="AL510" i="1" s="1"/>
  <c r="AL509" i="1"/>
  <c r="N510" i="1" l="1"/>
  <c r="AE510" i="1" s="1"/>
  <c r="Q510" i="1"/>
  <c r="AH510" i="1" s="1"/>
  <c r="AH508" i="1"/>
  <c r="O510" i="1"/>
  <c r="AF510" i="1" s="1"/>
  <c r="AF508" i="1"/>
  <c r="P510" i="1"/>
  <c r="AG510" i="1" s="1"/>
  <c r="AG508" i="1"/>
  <c r="AL490" i="1" l="1"/>
  <c r="AK490" i="1"/>
  <c r="AJ490" i="1"/>
  <c r="AI490" i="1"/>
  <c r="AH490" i="1"/>
  <c r="AG490" i="1"/>
  <c r="AF490" i="1"/>
  <c r="AE490" i="1"/>
  <c r="AL489" i="1"/>
  <c r="AK489" i="1"/>
  <c r="AI489" i="1"/>
  <c r="AH489" i="1"/>
  <c r="AG489" i="1"/>
  <c r="AF489" i="1"/>
  <c r="AE489" i="1"/>
  <c r="AL488" i="1"/>
  <c r="AK488" i="1"/>
  <c r="AJ488" i="1"/>
  <c r="AI488" i="1"/>
  <c r="AH488" i="1"/>
  <c r="AG488" i="1"/>
  <c r="AF488" i="1"/>
  <c r="AE488" i="1"/>
  <c r="AL487" i="1"/>
  <c r="AK487" i="1"/>
  <c r="AJ487" i="1"/>
  <c r="AI487" i="1"/>
  <c r="AH487" i="1"/>
  <c r="AG487" i="1"/>
  <c r="AF487" i="1"/>
  <c r="AE487" i="1"/>
  <c r="AL486" i="1"/>
  <c r="AK486" i="1"/>
  <c r="AJ486" i="1"/>
  <c r="AI486" i="1"/>
  <c r="AH486" i="1"/>
  <c r="AG486" i="1"/>
  <c r="AF486" i="1"/>
  <c r="AE486" i="1"/>
  <c r="AL485" i="1"/>
  <c r="AK485" i="1"/>
  <c r="AJ485" i="1"/>
  <c r="AI485" i="1"/>
  <c r="AH485" i="1"/>
  <c r="AG485" i="1"/>
  <c r="AF485" i="1"/>
  <c r="AE485" i="1"/>
  <c r="AL484" i="1"/>
  <c r="AK484" i="1"/>
  <c r="AJ484" i="1"/>
  <c r="AI484" i="1"/>
  <c r="AH484" i="1"/>
  <c r="AG484" i="1"/>
  <c r="AF484" i="1"/>
  <c r="AE484" i="1"/>
  <c r="AL483" i="1"/>
  <c r="AK483" i="1"/>
  <c r="AJ483" i="1"/>
  <c r="AI483" i="1"/>
  <c r="AH483" i="1"/>
  <c r="AG483" i="1"/>
  <c r="AF483" i="1"/>
  <c r="AE483" i="1"/>
  <c r="AL482" i="1"/>
  <c r="AK482" i="1"/>
  <c r="AJ482" i="1"/>
  <c r="AI482" i="1"/>
  <c r="AH482" i="1"/>
  <c r="AG482" i="1"/>
  <c r="AF482" i="1"/>
  <c r="AE482" i="1"/>
  <c r="AL481" i="1"/>
  <c r="AK481" i="1"/>
  <c r="AJ481" i="1"/>
  <c r="AI481" i="1"/>
  <c r="AH481" i="1"/>
  <c r="AG481" i="1"/>
  <c r="AF481" i="1"/>
  <c r="AE481" i="1"/>
  <c r="AL480" i="1"/>
  <c r="AK480" i="1"/>
  <c r="AJ480" i="1"/>
  <c r="AI480" i="1"/>
  <c r="AH480" i="1"/>
  <c r="AG480" i="1"/>
  <c r="AF480" i="1"/>
  <c r="AE480" i="1"/>
  <c r="AL479" i="1"/>
  <c r="AK479" i="1"/>
  <c r="AJ479" i="1"/>
  <c r="AI479" i="1"/>
  <c r="AH479" i="1"/>
  <c r="AG479" i="1"/>
  <c r="AF479" i="1"/>
  <c r="AE479" i="1"/>
  <c r="AL478" i="1"/>
  <c r="AK478" i="1"/>
  <c r="AJ478" i="1"/>
  <c r="AI478" i="1"/>
  <c r="AH478" i="1"/>
  <c r="AG478" i="1"/>
  <c r="AF478" i="1"/>
  <c r="AE478" i="1"/>
  <c r="AL477" i="1"/>
  <c r="AK477" i="1"/>
  <c r="AJ477" i="1"/>
  <c r="AI477" i="1"/>
  <c r="AH477" i="1"/>
  <c r="AG477" i="1"/>
  <c r="AF477" i="1"/>
  <c r="AE477" i="1"/>
  <c r="AL476" i="1"/>
  <c r="AK476" i="1"/>
  <c r="AJ476" i="1"/>
  <c r="AI476" i="1"/>
  <c r="AL475" i="1"/>
  <c r="AK475" i="1"/>
  <c r="AJ475" i="1"/>
  <c r="AI475" i="1"/>
  <c r="AL474" i="1"/>
  <c r="AK474" i="1"/>
  <c r="AJ474" i="1"/>
  <c r="AI474" i="1"/>
  <c r="AH474" i="1"/>
  <c r="AG474" i="1"/>
  <c r="AF474" i="1"/>
  <c r="AE474" i="1"/>
  <c r="AL473" i="1"/>
  <c r="AK473" i="1"/>
  <c r="AJ473" i="1"/>
  <c r="AI473" i="1"/>
  <c r="AH473" i="1"/>
  <c r="P473" i="1"/>
  <c r="AG473" i="1" s="1"/>
  <c r="O473" i="1"/>
  <c r="AF473" i="1" s="1"/>
  <c r="N473" i="1"/>
  <c r="AE473" i="1" s="1"/>
  <c r="AL472" i="1"/>
  <c r="AK472" i="1"/>
  <c r="AJ472" i="1"/>
  <c r="AI472" i="1"/>
  <c r="AH472" i="1"/>
  <c r="AG472" i="1"/>
  <c r="AF472" i="1"/>
  <c r="AE472" i="1"/>
  <c r="AL471" i="1"/>
  <c r="AK471" i="1"/>
  <c r="AJ471" i="1"/>
  <c r="AI471" i="1"/>
  <c r="AH471" i="1"/>
  <c r="AG471" i="1"/>
  <c r="AF471" i="1"/>
  <c r="AE471" i="1"/>
  <c r="AL470" i="1"/>
  <c r="AK470" i="1"/>
  <c r="AJ470" i="1"/>
  <c r="AI470" i="1"/>
  <c r="AH470" i="1"/>
  <c r="AG470" i="1"/>
  <c r="AF470" i="1"/>
  <c r="AE470" i="1"/>
  <c r="AL469" i="1"/>
  <c r="AK469" i="1"/>
  <c r="AJ469" i="1"/>
  <c r="AI469" i="1"/>
  <c r="AH469" i="1"/>
  <c r="AG469" i="1"/>
  <c r="AF469" i="1"/>
  <c r="AE469" i="1"/>
  <c r="AL468" i="1"/>
  <c r="AK468" i="1"/>
  <c r="AJ468" i="1"/>
  <c r="AI468" i="1"/>
  <c r="AH468" i="1"/>
  <c r="AG468" i="1"/>
  <c r="AF468" i="1"/>
  <c r="AE468" i="1"/>
  <c r="AL467" i="1"/>
  <c r="AK467" i="1"/>
  <c r="AJ467" i="1"/>
  <c r="AI467" i="1"/>
  <c r="AH467" i="1"/>
  <c r="AG467" i="1"/>
  <c r="AF467" i="1"/>
  <c r="AE467" i="1"/>
  <c r="AL466" i="1"/>
  <c r="AK466" i="1"/>
  <c r="AJ466" i="1"/>
  <c r="AI466" i="1"/>
  <c r="AH466" i="1"/>
  <c r="AG466" i="1"/>
  <c r="AF466" i="1"/>
  <c r="AE466" i="1"/>
  <c r="AL465" i="1"/>
  <c r="AK465" i="1"/>
  <c r="AJ465" i="1"/>
  <c r="AI465" i="1"/>
  <c r="AH465" i="1"/>
  <c r="AG465" i="1"/>
  <c r="AF465" i="1"/>
  <c r="AE465" i="1"/>
  <c r="AL464" i="1"/>
  <c r="AK464" i="1"/>
  <c r="AJ464" i="1"/>
  <c r="AI464" i="1"/>
  <c r="AH464" i="1"/>
  <c r="AG464" i="1"/>
  <c r="AF464" i="1"/>
  <c r="AE464" i="1"/>
  <c r="AL463" i="1"/>
  <c r="AK463" i="1"/>
  <c r="AJ463" i="1"/>
  <c r="AI463" i="1"/>
  <c r="AH463" i="1"/>
  <c r="AG463" i="1"/>
  <c r="AF463" i="1"/>
  <c r="AE463" i="1"/>
  <c r="AL462" i="1"/>
  <c r="AK462" i="1"/>
  <c r="AJ462" i="1"/>
  <c r="AI462" i="1"/>
  <c r="AH462" i="1"/>
  <c r="AG462" i="1"/>
  <c r="AF462" i="1"/>
  <c r="AE462" i="1"/>
  <c r="AL461" i="1"/>
  <c r="AK461" i="1"/>
  <c r="AJ461" i="1"/>
  <c r="AI461" i="1"/>
  <c r="AH461" i="1"/>
  <c r="AG461" i="1"/>
  <c r="AF461" i="1"/>
  <c r="AE461" i="1"/>
  <c r="AL460" i="1"/>
  <c r="AK460" i="1"/>
  <c r="AJ460" i="1"/>
  <c r="AI460" i="1"/>
  <c r="AH460" i="1"/>
  <c r="AG460" i="1"/>
  <c r="AF460" i="1"/>
  <c r="AE460" i="1"/>
  <c r="AL459" i="1"/>
  <c r="AK459" i="1"/>
  <c r="AJ459" i="1"/>
  <c r="AI459" i="1"/>
  <c r="AH459" i="1"/>
  <c r="AG459" i="1"/>
  <c r="AF459" i="1"/>
  <c r="AE459" i="1"/>
  <c r="AL458" i="1"/>
  <c r="AK458" i="1"/>
  <c r="AJ458" i="1"/>
  <c r="AI458" i="1"/>
  <c r="AH458" i="1"/>
  <c r="AG458" i="1"/>
  <c r="AF458" i="1"/>
  <c r="AE458" i="1"/>
  <c r="AL457" i="1"/>
  <c r="AK457" i="1"/>
  <c r="AJ457" i="1"/>
  <c r="AI457" i="1"/>
  <c r="AH457" i="1"/>
  <c r="AG457" i="1"/>
  <c r="AF457" i="1"/>
  <c r="AE457" i="1"/>
  <c r="AL456" i="1"/>
  <c r="AK456" i="1"/>
  <c r="AJ456" i="1"/>
  <c r="AI456" i="1"/>
  <c r="AH456" i="1"/>
  <c r="AG456" i="1"/>
  <c r="AF456" i="1"/>
  <c r="AE456" i="1"/>
  <c r="AL455" i="1"/>
  <c r="AK455" i="1"/>
  <c r="AJ455" i="1"/>
  <c r="AI455" i="1"/>
  <c r="AH455" i="1"/>
  <c r="AG455" i="1"/>
  <c r="AF455" i="1"/>
  <c r="AE455" i="1"/>
  <c r="AL454" i="1"/>
  <c r="AK454" i="1"/>
  <c r="AJ454" i="1"/>
  <c r="AI454" i="1"/>
  <c r="AH454" i="1"/>
  <c r="AG454" i="1"/>
  <c r="AF454" i="1"/>
  <c r="AE454" i="1"/>
  <c r="AL453" i="1"/>
  <c r="AK453" i="1"/>
  <c r="AJ453" i="1"/>
  <c r="AI453" i="1"/>
  <c r="AH453" i="1"/>
  <c r="AG453" i="1"/>
  <c r="AF453" i="1"/>
  <c r="AE453" i="1"/>
  <c r="AL452" i="1"/>
  <c r="AK452" i="1"/>
  <c r="AJ452" i="1"/>
  <c r="AI452" i="1"/>
  <c r="AH452" i="1"/>
  <c r="AG452" i="1"/>
  <c r="AF452" i="1"/>
  <c r="AE452" i="1"/>
  <c r="Z451" i="1"/>
  <c r="AL451" i="1" s="1"/>
  <c r="Y451" i="1"/>
  <c r="AK451" i="1" s="1"/>
  <c r="X451" i="1"/>
  <c r="AJ451" i="1" s="1"/>
  <c r="W451" i="1"/>
  <c r="AI451" i="1" s="1"/>
  <c r="Q451" i="1"/>
  <c r="AH451" i="1" s="1"/>
  <c r="P451" i="1"/>
  <c r="AG451" i="1" s="1"/>
  <c r="O451" i="1"/>
  <c r="AF451" i="1" s="1"/>
  <c r="N451" i="1"/>
  <c r="AE451" i="1" s="1"/>
  <c r="AL448" i="1" l="1"/>
  <c r="AK448" i="1"/>
  <c r="AJ448" i="1"/>
  <c r="AI448" i="1"/>
  <c r="AH448" i="1"/>
  <c r="AG448" i="1"/>
  <c r="AF448" i="1"/>
  <c r="AE448" i="1"/>
  <c r="AB159" i="1" l="1"/>
  <c r="AA159" i="1"/>
  <c r="V145" i="1"/>
  <c r="U145" i="1"/>
  <c r="T145" i="1"/>
  <c r="S145" i="1"/>
  <c r="O125" i="1"/>
  <c r="AF125" i="1" s="1"/>
  <c r="N125" i="1"/>
  <c r="AE125" i="1" s="1"/>
  <c r="O124" i="1"/>
  <c r="AF124" i="1" s="1"/>
  <c r="N124" i="1"/>
  <c r="AE124" i="1" s="1"/>
  <c r="O123" i="1"/>
  <c r="AF123" i="1" s="1"/>
  <c r="N123" i="1"/>
  <c r="AE123" i="1" s="1"/>
  <c r="O122" i="1"/>
  <c r="AF122" i="1" s="1"/>
  <c r="N122" i="1"/>
  <c r="AE122" i="1" s="1"/>
  <c r="O121" i="1"/>
  <c r="AF121" i="1" s="1"/>
  <c r="N121" i="1"/>
  <c r="AE121" i="1" s="1"/>
  <c r="O120" i="1"/>
  <c r="AF120" i="1" s="1"/>
  <c r="N120" i="1"/>
  <c r="AE120" i="1" s="1"/>
  <c r="O119" i="1"/>
  <c r="AF119" i="1" s="1"/>
  <c r="N119" i="1"/>
  <c r="AE119" i="1" s="1"/>
  <c r="AJ118" i="1"/>
  <c r="AI118" i="1"/>
  <c r="O118" i="1"/>
  <c r="AF118" i="1" s="1"/>
  <c r="N118" i="1"/>
  <c r="AE118" i="1" s="1"/>
  <c r="T117" i="1"/>
  <c r="O117" i="1"/>
  <c r="AF117" i="1" s="1"/>
  <c r="N117" i="1"/>
  <c r="AE117" i="1" s="1"/>
  <c r="AF116" i="1"/>
  <c r="AE116" i="1"/>
  <c r="AH113" i="1" l="1"/>
  <c r="AG113" i="1"/>
  <c r="AF113" i="1"/>
  <c r="AE113" i="1"/>
  <c r="AH112" i="1"/>
  <c r="AG112" i="1"/>
  <c r="AF112" i="1"/>
  <c r="AE112" i="1"/>
  <c r="AK95" i="1"/>
  <c r="AJ95" i="1"/>
  <c r="AI95" i="1"/>
  <c r="Q86" i="1" l="1"/>
  <c r="P86" i="1"/>
  <c r="O86" i="1"/>
  <c r="N86" i="1"/>
  <c r="Z85" i="1"/>
  <c r="AL85" i="1" s="1"/>
  <c r="Y85" i="1"/>
  <c r="AK85" i="1" s="1"/>
  <c r="X85" i="1"/>
  <c r="AJ85" i="1" s="1"/>
  <c r="W85" i="1"/>
  <c r="AI85" i="1" s="1"/>
  <c r="Q85" i="1"/>
  <c r="AH85" i="1" s="1"/>
  <c r="P85" i="1"/>
  <c r="AG85" i="1" s="1"/>
  <c r="O85" i="1"/>
  <c r="AF85" i="1" s="1"/>
  <c r="N85" i="1"/>
  <c r="AE85" i="1" s="1"/>
  <c r="AD84" i="1"/>
  <c r="AC84" i="1"/>
  <c r="AB84" i="1"/>
  <c r="AA84" i="1"/>
  <c r="Z84" i="1"/>
  <c r="AL84" i="1" s="1"/>
  <c r="Y84" i="1"/>
  <c r="AK84" i="1" s="1"/>
  <c r="X84" i="1"/>
  <c r="AJ84" i="1" s="1"/>
  <c r="W84" i="1"/>
  <c r="AI84" i="1" s="1"/>
  <c r="Q84" i="1"/>
  <c r="AH84" i="1" s="1"/>
  <c r="P84" i="1"/>
  <c r="AG84" i="1" s="1"/>
  <c r="O84" i="1"/>
  <c r="AF84" i="1" s="1"/>
  <c r="N84" i="1"/>
  <c r="AE84" i="1" s="1"/>
  <c r="Z83" i="1"/>
  <c r="AL83" i="1" s="1"/>
  <c r="Y83" i="1"/>
  <c r="AK83" i="1" s="1"/>
  <c r="X83" i="1"/>
  <c r="AJ83" i="1" s="1"/>
  <c r="W83" i="1"/>
  <c r="AI83" i="1" s="1"/>
  <c r="Q83" i="1"/>
  <c r="AH83" i="1" s="1"/>
  <c r="P83" i="1"/>
  <c r="AG83" i="1" s="1"/>
  <c r="O83" i="1"/>
  <c r="AF83" i="1" s="1"/>
  <c r="N83" i="1"/>
  <c r="AE83" i="1" s="1"/>
  <c r="Z82" i="1"/>
  <c r="AL82" i="1" s="1"/>
  <c r="Y82" i="1"/>
  <c r="AK82" i="1" s="1"/>
  <c r="X82" i="1"/>
  <c r="AJ82" i="1" s="1"/>
  <c r="W82" i="1"/>
  <c r="AI82" i="1" s="1"/>
  <c r="Q82" i="1"/>
  <c r="P82" i="1"/>
  <c r="O82" i="1"/>
  <c r="N82" i="1"/>
  <c r="Q81" i="1"/>
  <c r="AH81" i="1" s="1"/>
  <c r="P81" i="1"/>
  <c r="AG81" i="1" s="1"/>
  <c r="O81" i="1"/>
  <c r="AF81" i="1" s="1"/>
  <c r="N81" i="1"/>
  <c r="AE81" i="1" s="1"/>
  <c r="AA78" i="1"/>
  <c r="Z78" i="1"/>
  <c r="Y78" i="1"/>
  <c r="X78" i="1"/>
  <c r="W78" i="1"/>
  <c r="Q78" i="1"/>
  <c r="P78" i="1"/>
  <c r="P80" i="1" s="1"/>
  <c r="O78" i="1"/>
  <c r="N78" i="1"/>
  <c r="Z76" i="1"/>
  <c r="Y76" i="1"/>
  <c r="X76" i="1"/>
  <c r="W76" i="1"/>
  <c r="Q76" i="1"/>
  <c r="P76" i="1"/>
  <c r="O76" i="1"/>
  <c r="N76" i="1"/>
  <c r="X80" i="1" l="1"/>
  <c r="AJ80" i="1" s="1"/>
  <c r="AJ78" i="1"/>
  <c r="O80" i="1"/>
  <c r="AF80" i="1" s="1"/>
  <c r="AF78" i="1"/>
  <c r="P79" i="1"/>
  <c r="AG79" i="1" s="1"/>
  <c r="AG76" i="1"/>
  <c r="Y80" i="1"/>
  <c r="AK80" i="1" s="1"/>
  <c r="AK78" i="1"/>
  <c r="X77" i="1"/>
  <c r="AJ77" i="1" s="1"/>
  <c r="AJ76" i="1"/>
  <c r="Y77" i="1"/>
  <c r="AK77" i="1" s="1"/>
  <c r="AK76" i="1"/>
  <c r="Q80" i="1"/>
  <c r="AH80" i="1" s="1"/>
  <c r="AH78" i="1"/>
  <c r="O77" i="1"/>
  <c r="AF77" i="1" s="1"/>
  <c r="AF76" i="1"/>
  <c r="Q79" i="1"/>
  <c r="AH79" i="1" s="1"/>
  <c r="AH76" i="1"/>
  <c r="Z79" i="1"/>
  <c r="AL79" i="1" s="1"/>
  <c r="AL76" i="1"/>
  <c r="Z80" i="1"/>
  <c r="AL80" i="1" s="1"/>
  <c r="AL78" i="1"/>
  <c r="N77" i="1"/>
  <c r="AE77" i="1" s="1"/>
  <c r="AE76" i="1"/>
  <c r="W77" i="1"/>
  <c r="AI77" i="1" s="1"/>
  <c r="AI76" i="1"/>
  <c r="N80" i="1"/>
  <c r="AE80" i="1" s="1"/>
  <c r="AE78" i="1"/>
  <c r="W80" i="1"/>
  <c r="AI80" i="1" s="1"/>
  <c r="AI78" i="1"/>
  <c r="O79" i="1"/>
  <c r="AF79" i="1" s="1"/>
  <c r="X79" i="1"/>
  <c r="AJ79" i="1" s="1"/>
  <c r="P77" i="1"/>
  <c r="AG77" i="1" s="1"/>
  <c r="N79" i="1"/>
  <c r="AE79" i="1" s="1"/>
  <c r="W79" i="1"/>
  <c r="AI79" i="1" s="1"/>
  <c r="Q77" i="1"/>
  <c r="AH77" i="1" s="1"/>
  <c r="Z77" i="1"/>
  <c r="AL77" i="1" s="1"/>
  <c r="Y79" i="1"/>
  <c r="AK79" i="1" s="1"/>
  <c r="AL74" i="1" l="1"/>
  <c r="AK74" i="1"/>
  <c r="AJ74" i="1"/>
  <c r="AI74" i="1"/>
  <c r="AH74" i="1"/>
  <c r="AG74" i="1"/>
  <c r="AF74" i="1"/>
  <c r="AE74" i="1"/>
  <c r="AL73" i="1"/>
  <c r="AK73" i="1"/>
  <c r="AJ73" i="1"/>
  <c r="AI73" i="1"/>
  <c r="AH73" i="1"/>
  <c r="AG73" i="1"/>
  <c r="AF73" i="1"/>
  <c r="AE73" i="1"/>
  <c r="AL72" i="1"/>
  <c r="AK72" i="1"/>
  <c r="AJ72" i="1"/>
  <c r="AI72" i="1"/>
  <c r="AH72" i="1"/>
  <c r="AG72" i="1"/>
  <c r="AF72" i="1"/>
  <c r="AE72" i="1"/>
  <c r="AL71" i="1"/>
  <c r="AK71" i="1"/>
  <c r="AJ71" i="1"/>
  <c r="AI71" i="1"/>
  <c r="AH71" i="1"/>
  <c r="AG71" i="1"/>
  <c r="AF71" i="1"/>
  <c r="AE71" i="1"/>
  <c r="AL70" i="1"/>
  <c r="AK70" i="1"/>
  <c r="AJ70" i="1"/>
  <c r="AI70" i="1"/>
  <c r="AH70" i="1"/>
  <c r="AG70" i="1"/>
  <c r="AF70" i="1"/>
  <c r="AE70" i="1"/>
  <c r="AL69" i="1"/>
  <c r="AK69" i="1"/>
  <c r="AJ69" i="1"/>
  <c r="AI69" i="1"/>
  <c r="AH69" i="1"/>
  <c r="AG69" i="1"/>
  <c r="AF69" i="1"/>
  <c r="AE69" i="1"/>
  <c r="AL68" i="1"/>
  <c r="AK68" i="1"/>
  <c r="AJ68" i="1"/>
  <c r="AI68" i="1"/>
  <c r="AH68" i="1"/>
  <c r="AG68" i="1"/>
  <c r="AF68" i="1"/>
  <c r="AE68" i="1"/>
  <c r="AL67" i="1"/>
  <c r="AK67" i="1"/>
  <c r="AJ67" i="1"/>
  <c r="AI67" i="1"/>
  <c r="AH67" i="1"/>
  <c r="AG67" i="1"/>
  <c r="AF67" i="1"/>
  <c r="AE67" i="1"/>
  <c r="AL66" i="1"/>
  <c r="AK66" i="1"/>
  <c r="AJ66" i="1"/>
  <c r="AI66" i="1"/>
  <c r="AH66" i="1"/>
  <c r="AG66" i="1"/>
  <c r="AF66" i="1"/>
  <c r="AE66" i="1"/>
  <c r="AL65" i="1"/>
  <c r="AK65" i="1"/>
  <c r="AJ65" i="1"/>
  <c r="AI65" i="1"/>
  <c r="AH65" i="1"/>
  <c r="AG65" i="1"/>
  <c r="AF65" i="1"/>
  <c r="AE65" i="1"/>
  <c r="AL64" i="1"/>
  <c r="AK64" i="1"/>
  <c r="AJ64" i="1"/>
  <c r="AI64" i="1"/>
  <c r="AH64" i="1"/>
  <c r="AG64" i="1"/>
  <c r="AF64" i="1"/>
  <c r="AE64" i="1"/>
  <c r="AL63" i="1"/>
  <c r="AK63" i="1"/>
  <c r="AJ63" i="1"/>
  <c r="AI63" i="1"/>
  <c r="AH63" i="1"/>
  <c r="AG63" i="1"/>
  <c r="AF63" i="1"/>
  <c r="AE63" i="1"/>
  <c r="AK62" i="1"/>
  <c r="AJ62" i="1"/>
  <c r="AI62" i="1"/>
  <c r="AG62" i="1"/>
  <c r="AF62" i="1"/>
  <c r="AE62" i="1"/>
  <c r="AK61" i="1" l="1"/>
  <c r="AJ61" i="1"/>
  <c r="AI61" i="1"/>
  <c r="AG61" i="1"/>
  <c r="AF61" i="1"/>
  <c r="AE61" i="1"/>
  <c r="Z61" i="1"/>
  <c r="V61" i="1"/>
  <c r="Q61" i="1"/>
  <c r="AH61" i="1" s="1"/>
  <c r="Z60" i="1"/>
  <c r="AK59" i="1"/>
  <c r="AJ59" i="1"/>
  <c r="AI59" i="1"/>
  <c r="Z59" i="1"/>
  <c r="AL59" i="1" s="1"/>
  <c r="Q59" i="1"/>
  <c r="AH59" i="1" s="1"/>
  <c r="AK58" i="1"/>
  <c r="AJ58" i="1"/>
  <c r="AI58" i="1"/>
  <c r="Z58" i="1"/>
  <c r="AL58" i="1" s="1"/>
  <c r="AK57" i="1"/>
  <c r="AJ57" i="1"/>
  <c r="AI57" i="1"/>
  <c r="Z57" i="1"/>
  <c r="AL57" i="1" s="1"/>
  <c r="AL61" i="1" l="1"/>
  <c r="Z53" i="1"/>
  <c r="AL53" i="1" s="1"/>
  <c r="Y53" i="1"/>
  <c r="AK53" i="1" s="1"/>
  <c r="X53" i="1"/>
  <c r="AJ53" i="1" s="1"/>
  <c r="W53" i="1"/>
  <c r="AI53" i="1" s="1"/>
  <c r="Q53" i="1"/>
  <c r="AH53" i="1" s="1"/>
  <c r="P53" i="1"/>
  <c r="AG53" i="1" s="1"/>
  <c r="O53" i="1"/>
  <c r="AF53" i="1" s="1"/>
  <c r="N53" i="1"/>
  <c r="AE53" i="1" s="1"/>
  <c r="AD46" i="1"/>
  <c r="AB46" i="1"/>
  <c r="AA46" i="1"/>
  <c r="AD43" i="1"/>
  <c r="AB43" i="1"/>
  <c r="AA43" i="1"/>
  <c r="Z43" i="1"/>
  <c r="AL43" i="1" s="1"/>
  <c r="Y43" i="1"/>
  <c r="AK43" i="1" s="1"/>
  <c r="X43" i="1"/>
  <c r="AJ43" i="1" s="1"/>
  <c r="W43" i="1"/>
  <c r="AI43" i="1" s="1"/>
  <c r="Q43" i="1"/>
  <c r="AH43" i="1" s="1"/>
  <c r="P43" i="1"/>
  <c r="AG43" i="1" s="1"/>
  <c r="O43" i="1"/>
  <c r="AF43" i="1" s="1"/>
  <c r="N43" i="1"/>
  <c r="AE43" i="1" s="1"/>
  <c r="Q41" i="1"/>
  <c r="P41" i="1"/>
  <c r="O41" i="1"/>
  <c r="N41" i="1"/>
  <c r="Z38" i="1"/>
  <c r="AL38" i="1" s="1"/>
  <c r="Y38" i="1"/>
  <c r="AK38" i="1" s="1"/>
  <c r="X38" i="1"/>
  <c r="AJ38" i="1" s="1"/>
  <c r="W38" i="1"/>
  <c r="AI38" i="1" s="1"/>
  <c r="Q38" i="1"/>
  <c r="AH38" i="1" s="1"/>
  <c r="P38" i="1"/>
  <c r="AG38" i="1" s="1"/>
  <c r="O38" i="1"/>
  <c r="AF38" i="1" s="1"/>
  <c r="N38" i="1"/>
  <c r="AE38" i="1" s="1"/>
  <c r="Z36" i="1"/>
  <c r="AL36" i="1" s="1"/>
  <c r="Y36" i="1"/>
  <c r="AK36" i="1" s="1"/>
  <c r="X36" i="1"/>
  <c r="AJ36" i="1" s="1"/>
  <c r="W36" i="1"/>
  <c r="AI36" i="1" s="1"/>
  <c r="Q36" i="1"/>
  <c r="AH36" i="1" s="1"/>
  <c r="P36" i="1"/>
  <c r="AG36" i="1" s="1"/>
  <c r="O36" i="1"/>
  <c r="AF36" i="1" s="1"/>
  <c r="N36" i="1"/>
  <c r="AE36" i="1" s="1"/>
  <c r="AD626" i="1" l="1"/>
  <c r="AC626" i="1"/>
  <c r="AB626" i="1"/>
  <c r="AA626" i="1"/>
  <c r="M626" i="1"/>
  <c r="L626" i="1"/>
  <c r="K626" i="1"/>
  <c r="J626" i="1"/>
  <c r="E598" i="1"/>
  <c r="D598" i="1"/>
  <c r="I597" i="1"/>
  <c r="E597" i="1"/>
  <c r="D597" i="1"/>
  <c r="S590" i="1" l="1"/>
  <c r="U576" i="1"/>
  <c r="T576" i="1"/>
  <c r="S576" i="1"/>
</calcChain>
</file>

<file path=xl/sharedStrings.xml><?xml version="1.0" encoding="utf-8"?>
<sst xmlns="http://schemas.openxmlformats.org/spreadsheetml/2006/main" count="8519" uniqueCount="1130">
  <si>
    <t xml:space="preserve">Наименование хозяйствующего субъекта </t>
  </si>
  <si>
    <t>Объем выручки хозяйствующего субъекта, тыс. руб.</t>
  </si>
  <si>
    <t>Объем финансирования из бюджета Томской области и бюджетов муниципальных образований, тыс. руб.</t>
  </si>
  <si>
    <t xml:space="preserve">фактические данные </t>
  </si>
  <si>
    <t>Оценка</t>
  </si>
  <si>
    <t>ед.изм.</t>
  </si>
  <si>
    <t>Территория, на которой осуществляется деятельность                          (наименование муниципального образования)</t>
  </si>
  <si>
    <t>№</t>
  </si>
  <si>
    <t>Идентификационный номер налогоплательщика (ИНН)</t>
  </si>
  <si>
    <t>Наименование рынка товаров, работ, услуг Томской области,
на котором осуществляет деятельность хозяйствующий субъект*</t>
  </si>
  <si>
    <t xml:space="preserve">Учредитель хозяйствующего субъекта </t>
  </si>
  <si>
    <t>Виды деятельности, предусмотренные уставом</t>
  </si>
  <si>
    <t>МАОУ "Молчановская СОШ "№1"</t>
  </si>
  <si>
    <t>МАОУ "Молчановская СОШ №2"</t>
  </si>
  <si>
    <t>МАОУ "Суйгинская СОШ"</t>
  </si>
  <si>
    <t>МАОУ "Сулзатская СОШ"</t>
  </si>
  <si>
    <t>МАОУ "Тунгусовская СОШ"</t>
  </si>
  <si>
    <t>МАОУ ДО "Молчановская ДЮСШ"</t>
  </si>
  <si>
    <t>МАОУ "Централизованная бухгалтерия образовательных учреждений"</t>
  </si>
  <si>
    <t>МАУК "ММЦНТиД"</t>
  </si>
  <si>
    <t>МБДОУ детский сад "Светлячок"</t>
  </si>
  <si>
    <t>МБДОУ детский сад "Малыш"</t>
  </si>
  <si>
    <t>МБДОУ детский сад "Ромашка"</t>
  </si>
  <si>
    <t>МБОУ "Могочинская СОШ"</t>
  </si>
  <si>
    <t>МБОУ "Наргинская СОШ"</t>
  </si>
  <si>
    <t>МБОУ "Сарафановская СОШ"</t>
  </si>
  <si>
    <t>МБОУ ДО "ДДТ" с Молчанова</t>
  </si>
  <si>
    <t>МБОУ ДО "Молчановская ДМШ"</t>
  </si>
  <si>
    <t>МБУК "Молчановская МЦБС"</t>
  </si>
  <si>
    <t>Молчановский район</t>
  </si>
  <si>
    <t>Администрация Молчановского района</t>
  </si>
  <si>
    <t>Образование дошкольное</t>
  </si>
  <si>
    <t xml:space="preserve">Образование среднее общее; Образование дошкольное; Образование начальное общее; Образование основное общее;Образование дополнительное детей
и взрослых прочее, не включенное в другие
группировки; Деятельность по организации
отдыха детей и их оздоровления
 </t>
  </si>
  <si>
    <t xml:space="preserve"> Образование среднее общее, Образование дошкольное, Образование начальное общее,Образование основное общее,  
 Деятельность по организации
отдыха детей и их оздоровления
</t>
  </si>
  <si>
    <t xml:space="preserve">
7010002200</t>
  </si>
  <si>
    <t xml:space="preserve"> Образование дополнительное детей и
взрослых; Прокат и аренда товаров для отдыха и
спортивных товаров</t>
  </si>
  <si>
    <t>Деятельность по оказанию услуг в
области бухгалтерского учета</t>
  </si>
  <si>
    <t xml:space="preserve">Деятельность учреждений клубного
типа: клубов, дворцов и домов культуры,
домов народного творчества; Деятельность в области
демонстрации кинофильмов; Деятельность по оказанию услуг в
области бухгалтерского учета; Деятельность танцплощадок,
дискотек, школ танцев; Деятельность зрелищноразвлекательная прочая, не включенная в
другие группировки </t>
  </si>
  <si>
    <t>Образование среднее общее; Образование дошкольное;  Образование начальное общее; Образование основное общее; Образование дополнительное детей и
взрослых; Деятельность по организации
отдыха детей и их оздоровления</t>
  </si>
  <si>
    <t xml:space="preserve">Образование среднее общее; Образование дошкольное; Образование начальное общее; Образование основное общее;Образование дополнительное детей
и взрослых прочее, не включенное в другие
группировки; Деятельность по организации
отдыха детей и их оздоровления
 </t>
  </si>
  <si>
    <t xml:space="preserve">Образование среднее общее; Образование дошкольное; Образование начальное общее; Образование основное общее; Образование дополнительное детей и
взрослых; Образование дополнительное детей
и взрослых прочее, не включенное в другие
группировки
</t>
  </si>
  <si>
    <t>Образование среднее общее;  Образование дошкольное;  Образование начальное общее; Образование основное общее</t>
  </si>
  <si>
    <t xml:space="preserve">Образование среднее общее; Образование дошкольное; Образование начальное общее;Образование основное общее; Образование дополнительное детей и
взрослых; Деятельность по организации
отдыха детей и их оздоровления
 </t>
  </si>
  <si>
    <t xml:space="preserve">Образование среднее общее;  Образование дошкольное; Образование начальное общее;  Образование основное общее; Образование дополнительное детей и
взрослых; Образование дополнительное детей
и взрослых прочее, не включенное в другие
группировки; Деятельность по организации
отдыха детей и их оздоровления
</t>
  </si>
  <si>
    <t>Образование дополнительное детей и
взрослых</t>
  </si>
  <si>
    <t>Образование в области культуры</t>
  </si>
  <si>
    <t>Деятельность библиотек и архивов</t>
  </si>
  <si>
    <t>чел.</t>
  </si>
  <si>
    <t>-</t>
  </si>
  <si>
    <t xml:space="preserve"> Рынок услуг дополнительного образования детей</t>
  </si>
  <si>
    <t>Рынок услуг дошкольного образования</t>
  </si>
  <si>
    <t>Рынок услуг дополнительного образования детей</t>
  </si>
  <si>
    <t>МУП "Батуринское ЖКХ"</t>
  </si>
  <si>
    <t>МУНИЦИПАЛЬНОЕ УЧРЕЖДЕНИЕ "АДМИНИСТРАЦИЯ БАТУРИНСКОГО СЕЛЬСКОГО ПОСЕЛЕНИЯ"</t>
  </si>
  <si>
    <t>Рынок теплоснабжения (производство тепловой энергии)</t>
  </si>
  <si>
    <t xml:space="preserve">36.00.2 Распределение воды для питьевых и промышленных нужд                35.11 Производство электроэнергии 35.11.1 Производство электроэнергии
тепловыми электростанциями, в том числе
деятельность по обеспечению
работоспособности электростанций  35.12 Передача электроэнергии и
технологическое присоединение к
распределительным электросетям     35.13 Распределение электроэнергии   35.30.14 Производство пара и горячей воды
(тепловой энергии) котельными
35.30.4 Обеспечение работоспособности
котельных           38.1 Сбор отходов 38.2 Обработка и утилизация отходов   81.29.9 Деятельность по чистке и уборке
прочая, не включенная в другие
группировки
96.03 Организация похорон и
представление связанных с ними услуг   </t>
  </si>
  <si>
    <t>тыс.Гкал</t>
  </si>
  <si>
    <t>МУП "Большедороховское ЖКХ"</t>
  </si>
  <si>
    <t>МУНИЦИПАЛЬНОЕ УЧРЕЖДЕНИЕ "АДМИНИСТРАЦИЯ БОЛЬШЕДОРОХОВСКОГО СЕЛЬСКОГО ПОСЕЛЕНИЯ"</t>
  </si>
  <si>
    <t>35,3                   01.6                          33.12                  35.1                       35.22                      36.0                          37.0               68.32.1                      96.03</t>
  </si>
  <si>
    <t>МУП "Новиковское ЖКХ"</t>
  </si>
  <si>
    <t>МУНИЦИПАЛЬНОЕ УЧРЕЖДЕНИЕАДМИНИСТРАЦИЯ НОВИКОВСКОГО СЕЛЬСКОГО ПОСЕЛЕНИЯ</t>
  </si>
  <si>
    <t>35,3                          01.6                         02.20                      02.40.2             08.12                        16.10               16.10.9                  33.12                       35.13                      35.22             36.00.2                37.00                       38.1                        38.2                   42.11                   42.12                       42.13                     43.11                         43.12.1                      43.12.3                                  49.31.22                            49.4                       68.32.1                            81.29.9                         96.03</t>
  </si>
  <si>
    <t>МУП "Новокусковские коммунальные системы"</t>
  </si>
  <si>
    <t>АДМИНИСТРАЦИЯ НОВОКУСКОВСКОГО СЕЛЬСКОГО ПОСЕЛЕНИЯ</t>
  </si>
  <si>
    <t>35.30.14 Производство пара и горячей воды (тепловой энергии) котельными</t>
  </si>
  <si>
    <t>МУП "Новониколаевское ЖКХ"</t>
  </si>
  <si>
    <t> 7002011787</t>
  </si>
  <si>
    <t>АДМИНИСТРАЦИЯ НОВОНИКОЛАЕВСКОГО СЕЛЬСКОГО ПОСЕЛЕНИЯ</t>
  </si>
  <si>
    <t>81.29.9 Деятельность по чистке и уборке прочая, не включенная в другие группировки</t>
  </si>
  <si>
    <t>МУП "Ягодное ЖКХ"</t>
  </si>
  <si>
    <t>МУНИЦИПАЛЬНОЕ УЧРЕЖДЕНИЕАДМИНИСТРАЦИЯ ЯГОДНОГО СЕЛЬСКОГО ПОСЕЛЕНИЯ</t>
  </si>
  <si>
    <t>МУП "Энергия-Т1"</t>
  </si>
  <si>
    <t> 7002020291</t>
  </si>
  <si>
    <t>АДМИНИСТРАЦИЯ АСИНОВСКОГО ГОРОДСКОГО ПОСЕЛЕНИЯ</t>
  </si>
  <si>
    <t>35.30 Производство, передача и распределение пара и горячей воды; кондиционирование воздуха</t>
  </si>
  <si>
    <t>МУП "Энергия-Т2"</t>
  </si>
  <si>
    <t>5047,30</t>
  </si>
  <si>
    <t>МУП "Энергия-Т3"</t>
  </si>
  <si>
    <t>МУНИЦИПАЛЬНОЕ ОБРАЗОВАНИЕ "АСИНОВСКОЕ ГОРОДСКОЕ ПОСЕЛЕНИЕ" АСИНОВСКОГО РАЙОНА ТОМСКОЙ ОБЛАСТИ</t>
  </si>
  <si>
    <t>4649,28</t>
  </si>
  <si>
    <t>МУП "Центральная районная аптека"</t>
  </si>
  <si>
    <t>АДМИНИСТРАЦИЯ АСИНОВСКОГО РАЙОНА</t>
  </si>
  <si>
    <t>Рынок услуг розничной торговли лекарственными препаратами, медицинскими изделиями и сопутствующими товарами</t>
  </si>
  <si>
    <t>47.73 Торговля розничная лекарственными средствами в специализированных магазинах (аптеках)</t>
  </si>
  <si>
    <t>МУП Гостиница "Радуга"</t>
  </si>
  <si>
    <t>55.10 Деятельность гостиниц и прочих мест для временного проживания</t>
  </si>
  <si>
    <t>МУП "Спецавтохозяйство"</t>
  </si>
  <si>
    <t>Гкал</t>
  </si>
  <si>
    <t xml:space="preserve">м3 (вода)       </t>
  </si>
  <si>
    <t xml:space="preserve">                                                                                   м3 (ЖБО)</t>
  </si>
  <si>
    <t xml:space="preserve">Гкал          </t>
  </si>
  <si>
    <t>м3</t>
  </si>
  <si>
    <t xml:space="preserve">тыс.кВт.ч  </t>
  </si>
  <si>
    <t xml:space="preserve">Гкал      </t>
  </si>
  <si>
    <t xml:space="preserve">тыс.кВт.ч                             </t>
  </si>
  <si>
    <t>ед.</t>
  </si>
  <si>
    <t>тыс.штук</t>
  </si>
  <si>
    <t>Александровский район</t>
  </si>
  <si>
    <t xml:space="preserve">МКП "Тепловодоснабжение" Александровского сельского поселения </t>
  </si>
  <si>
    <t>МУП "Комсервис" Александровского района Томской области</t>
  </si>
  <si>
    <t>МУП "Жилищно-коммунальное хозяйство" с. Назино</t>
  </si>
  <si>
    <t xml:space="preserve">МУП "Комсервис" Лукашкин-Ярского сельского поселения </t>
  </si>
  <si>
    <t xml:space="preserve">МУП "Аптека № 29" </t>
  </si>
  <si>
    <t xml:space="preserve">МУП "Издательство "Северянка" </t>
  </si>
  <si>
    <t xml:space="preserve">35.30.3 - распределение пара и горячей воды (тепловой энергии), 02.20  - лесозаготовки, 16.10.1 - производство пиломатериалов,кроме профилированных, толщиной более 6 мм; производство непропитанных железнодорожных и трамвайных шпал из древесины,        35.22 - распределение газообразного топлива по газораспределительным сетям, 35.30.1 - производство пара и горячей воды (тепловой энергии), 35.30.2 - передача пара и горячей воды (тепловой энергии),  35.30.4 - обеспечение работоспособности котельных, 35.30.5 - обеспечение работоспособности тепловых сетей, 36.00.2 - распределение воды для питьевых и промышленных нужд, 37.00 - сбор и обработка сточных вод,  38.1 - сбор отходов, 38.2 - обработка и утилизация отходов, 41.20 - строительство жилых и нежилых зданий, 42.11 - строительство автомобильных дорог и автомагистралей, 42.12 - строительство железных дорог и метро, 43.12.3 - производство земляных работ,  47.52.71 - торговля розничная пиломатериалами в специализированных магазинах, 49.31.2 - регулярные перевозки пассажиров прочим сухопутным транспортом в городском и пригородном сообщении, 49.41.1 - перевозка грузов специализированными автотранспортными средствами, 52.21.2 - деятельность вспомогательная, связанная с автомобильным транспортом, 55.10 - деятельность гостиниц и прочих мест для временного проживания, 56.10.1 - деятельность ресторанов и кафе с полным ресторанным обслуживанием, кафетериев, ресторанов быстрого питания и самообслуживания, 68.32.1 - управление эксплуатацией жилого фонда за вознаграждение или на договорной основе, 71.12.45 - инженерные изыскания в строительстве,  81.29.9 - деятельность по чистке и уборке прочая, не включенная в другие группировки </t>
  </si>
  <si>
    <t>35.30.14 Производство пара и горячей воды (тепловой энергии) котельными, 33.12 Ремонт машин и оборудования, 33.14 Ремонт электрического оборудования, 33.20 Монтаж промышленных машин и
оборудования, 35.11.4 Производство электроэнергии, получаемой из возобновляемых источников
энергии, включая выработанную солнечными, ветровыми, геотермальными электростанциями, в том числе
деятельность по обеспечению их работоспособности, 35.12 Передача электроэнергии и
технологическое присоединение к распределительным электросетям, 35.22 Распределение газообразного топлива по газораспределительным сетям, 35.30.1 Производство пара и горячей воды
(тепловой энергии), 35.30.2 Передача пара и горячей воды (тепловой энергии), 35.30.3 Распределение пара и горячей воды (тепловой энергии), 35.30.4 Обеспечение работоспособности котельных, 35.30.5 Обеспечение работоспособности тепловых сетей, 35.30.6 Торговля паром и горячей водой (тепловой энергией), 36.00.1 Забор и очистка воды для питьевых и промышленных нужд, 36.00.2 Распределение воды для питьевых и
промышленных нужд, 37.00 Сбор и обработка сточных вод, 42.21 Строительство инженерных коммуникаций для водоснабжения и водоотведения, газоснабжения,  42.99 Строительство прочих инженерных
сооружений, не включенных в другие группировки, 43.12.1 Расчистка территории строительной
площадки,43.12.3 Производство земляных работ, 43.21 Производство электромонтажных работ, 43.22 Производство санитарно-технических работ, монтаж отопительных систем и систем кондиционирования воздуха, 43.29 Производство прочих строительно- монтажных работ, 43.31 Производство штукатурных работ,  43.32 Работы столярные и плотничные, 43.34 Производство малярных и стекольных работ, 43.91 Производство кровельных работ, 43.99.1 Работы гидроизоляционные, 43.99.4 Работы бетонные и железобетонные, 43.99.5 Работы по монтажу стальных строительных конструкций, 43.99.6 Работы каменные и кирпичные, 43.99.7 Работы по сборке и монтажу сборных конструкций, 45.20.1 Техническое обслуживание и ремонт легковых автомобилей и легких грузовых автотранспортных средств, 49.41.1 Перевозка грузов специализированными автотранспортными
средствами, 49.50.21 Транспортирование по трубопроводам газа, 52.10.21 Хранение и складирование нефти
и продуктов ее переработки, 52.21.2 Деятельность вспомогательная, связанная с автомобильным транспортом, 62.09 Деятельность, связанная с использованием вычислительной техники и информационных технологий, прочая, 63.11.1 Деятельность по созданию и использованию баз данных и информационных ресурсов</t>
  </si>
  <si>
    <t xml:space="preserve">35.11 - производство электроэнергии, 02.20 - лесозаготовки, 35.12 - передача электроэнергии и технологическое присоединение к распределительным электросетям, 35.13 - распределение электроэнергии,  35.14 - торговля электроэнергией, 35.30 - производство, передача и распределение пара и горячей воды; кондиционирование воздуха,   36.00.1 - забор и очистка воды для питьевых и промышленных нужд, 36.00.2 - распределение воды для питьевых и промышленных нужд, 38.1- сбор отходов,  38.2 - обработка и утилизация отходов, 42.11 - строительство автомобильных дорог и автомагистралей, 43.39 - производство прочих отделочных и завершающих работ, 49.41.2 - перевозка грузов неспециализированными автотранспортными средствами </t>
  </si>
  <si>
    <t xml:space="preserve">35.11 - производство электроэнергии, 02.20 - лесозаготовки, 16.10 - распиловка и строгание древесины,  16.10.9 - предоставление услуг по пропитке древесины,  35.13 - распределение электроэнергии,  35.30 - производство, передача и распределение пара и горячей воды; кондиционирование воздуха,   43.12.3 - производство земляных работ,  43.3 - работы строительные отделочные,   46.73.1 - торговля оптовая древесным сырьем и необработанными лесоматериалами,  46.73.2 - торговля оптовая пиломатериалами,  49.31.2 - регулярные перевозки пассажиров прочим сухопутным транспортом в городском и пригородном сообщении, 68.32.1 - управление эксплуатацией жилого фонда за вознаграждение или на договорной основе </t>
  </si>
  <si>
    <t>35.11 - производство электроэнергии, 02.20 - лесозаготовки, 16.10 - рспиловка и строгание древесины, 35.30 - производство, передача и распределение пара и горячей воды; кондиционирование воздуха, 43.12.3 - производство земляных работ, 43.3 - работы строительные отделочные, 46.73.1 - торговля оптовая древесным сырьем и необработанными лесоматериалами,  49.31.2 - деятельность прочего сухопутного транспорта по регулярным внутригородским и пригородным пассажирским перевозкам, 68.32.1 - управление эксплуатацией жилого фонда за вознаграждение или на договорной основе</t>
  </si>
  <si>
    <t>47.73 - торговля розничная лекарственными средствами в специализированных магазинах (аптеках), 68.20.2 - аренда и управление собственным или арендованным нежилым недвижимым имуществом</t>
  </si>
  <si>
    <t>58.13 - издание газет, 18.11-печатание газет,  18.12 - прочие виды полиграфической деятельности</t>
  </si>
  <si>
    <t>Бакчарский район</t>
  </si>
  <si>
    <t>ООО "Полиграфия"</t>
  </si>
  <si>
    <t>Администрация Бакчарского района Томской области</t>
  </si>
  <si>
    <t>58.13 Издание газет; 18.11 Печатание газет; 58.13.1 Издание газет в печатном виде;  58.19 Виды издательской деятельности
прочие; и пр.</t>
  </si>
  <si>
    <t>экз.</t>
  </si>
  <si>
    <t xml:space="preserve">МБДОУ «Бакчарский детский сад №2 общеразвивающего вида» </t>
  </si>
  <si>
    <t>Рынок дошкольного образования</t>
  </si>
  <si>
    <t>85.11 Образование дошкольное</t>
  </si>
  <si>
    <t xml:space="preserve">МБДОУ «Центр развития ребенка – детский сад с. Бакчара» </t>
  </si>
  <si>
    <t>85.11 Образование дошкольное; 85.41 Образование дополнительное детей и взрослых</t>
  </si>
  <si>
    <t xml:space="preserve">МБУ ДО «Бакчарская ДЮСШ» </t>
  </si>
  <si>
    <t>Рынок дополнительного образования детей</t>
  </si>
  <si>
    <t>85.41 Образование дополнительное детей и взрослых; 93.19 Деятельность в области спорта
прочая</t>
  </si>
  <si>
    <t xml:space="preserve">МБОУ ДО «Бакчарский ЦДО» </t>
  </si>
  <si>
    <t>85.41 Образование дополнительное детей и взрослых</t>
  </si>
  <si>
    <t xml:space="preserve">МБОУ ДО «Бакчарская ДШИ» </t>
  </si>
  <si>
    <t xml:space="preserve">МКОУ ДО «Парбигская ДМШ» </t>
  </si>
  <si>
    <t>нет</t>
  </si>
  <si>
    <t xml:space="preserve">МБОУ «Бакчарская СОШ»  </t>
  </si>
  <si>
    <t>85.14 Образование среднее общее</t>
  </si>
  <si>
    <t>85.42.1 Деятельность школ подготовки водителей автотранспортных средств</t>
  </si>
  <si>
    <t xml:space="preserve">МБОУ «Парбигская СОШ им. М.Т. Калашникова» </t>
  </si>
  <si>
    <t xml:space="preserve">МКОУ «Большегалкинская СОШ» </t>
  </si>
  <si>
    <t xml:space="preserve">МКОУ «Вавиловская СОШ» </t>
  </si>
  <si>
    <t>85.13 Образование основное общее</t>
  </si>
  <si>
    <t xml:space="preserve">МКОУ «Крыловская общеобразовательная школа-интернат для обучающихся, воспитанников с ОВЗ» </t>
  </si>
  <si>
    <t xml:space="preserve">МКОУ «Высокоярская СОШ» </t>
  </si>
  <si>
    <t xml:space="preserve">МКОУ «Плотниковская сош» </t>
  </si>
  <si>
    <t>85.14 Образование среднее общее; 85.11 Образование дошкольное; 85.41 Образование дополнительное детей и взрослых; 85.41.91 Деятельность по организации
отдыха детей и их оздоровления</t>
  </si>
  <si>
    <t xml:space="preserve">МКОУ «Поротниковская сош» </t>
  </si>
  <si>
    <t xml:space="preserve">МБУК «Бакчарская межпоселенческая централизованная библиотечная система» </t>
  </si>
  <si>
    <t>91.01 Деятельность библиотек и архивов</t>
  </si>
  <si>
    <t xml:space="preserve">МБУК «Бакчарский краеведческий музей северного садоводства» </t>
  </si>
  <si>
    <t>91.02 Деятельность музеев; 91.03 Деятельность по охране исторических
мест и зданий, памятников культуры</t>
  </si>
  <si>
    <t xml:space="preserve">МБУК «Бакчарская межпоселенческая централизованная клубная система» </t>
  </si>
  <si>
    <t>90.04.3 Деятельность учреждений клубного типа: клубов, дворцов и домов культуры, домов народного творчества; 59.14 Деятельность в области
демонстрации кинофильмов</t>
  </si>
  <si>
    <t>тыс.кВт*ч</t>
  </si>
  <si>
    <t>тыс.м3</t>
  </si>
  <si>
    <t>МУНИЦИПАЛЬНОЕ УНИТАРНОЕ ПРЕДПРИЯТИЕ "ЦЕНТРАЛЬНАЯ РАЙОННАЯ АПТЕКА №31"</t>
  </si>
  <si>
    <t>МУНИЦИПАЛЬНОЕ УНИТАРНОЕ ПРЕДПРИЯТИЕ "ЛИСИЦА"</t>
  </si>
  <si>
    <t>МУНИЦИПАЛЬНОЕ УНИТАРНОЕ ПРЕДПРИЯТИЕ СТЕПАНОВСКОГО СЕЛЬСКОГО ПОСЕЛЕНИЯ "СТЕПАНОВСКОЕ"</t>
  </si>
  <si>
    <t>МУНИЦИПАЛЬНОЕ КАЗЁННОЕ ПРЕДПРИЯТИЕ "БИО ТЭП" ВЕРХНЕКЕТСКОГО РАЙОНА ТОМСКОЙ ОБЛАСТИ (с 04.05.2018)</t>
  </si>
  <si>
    <t>МУНИЦИПАЛЬНОЕ УНИТАРНОЕ ПРЕДПРИЯТИЕ "ВЕРХНЕКЕТСКИЙ ВОДОКАНАЛ" ВЕРХНЕКЕТСКОГО РАЙОНА ТОМСКОЙ ОБЛАСТИ (с 16.03.2018)</t>
  </si>
  <si>
    <t>МУНИЦИПАЛЬНОЕ УНИТАРНОЕ ПРЕДПРИЯТИЕ "КАТАЙГИНСКОЕ" ВЕРХНЕКЕТСКОГО РАЙОНА ТОМСКОЙ ОБЛАСТИ (с 28.11.2018)</t>
  </si>
  <si>
    <t>Торговля розничная лекарственными средствами в специализированных магазинах (аптеках) (47.73)</t>
  </si>
  <si>
    <t>Производство электроэнергии тепловыми электростанциями, в том числе деятельность по обеспечению работоспособности электростанций (35.11.1)</t>
  </si>
  <si>
    <t>Производство электроэнергии (35.11)</t>
  </si>
  <si>
    <t>Производство, передача и распределение пара и горячей воды; кондиционирование воздуха (35.30)</t>
  </si>
  <si>
    <t>Забор, очистка и распределение воды (36.00)</t>
  </si>
  <si>
    <t>МУП "ЖКХ Нововасюганское"</t>
  </si>
  <si>
    <t>Администрация Нововасюганского сельского поселения</t>
  </si>
  <si>
    <t>Теплоснабжение 40.30.11</t>
  </si>
  <si>
    <t>Тымское сельское поселение</t>
  </si>
  <si>
    <t>МУП "ЖКХ Тымское"</t>
  </si>
  <si>
    <t>Электроснабжение 35.11</t>
  </si>
  <si>
    <t>тыс. кВт</t>
  </si>
  <si>
    <t>МУП "ЖКХ Сосновское"</t>
  </si>
  <si>
    <t>МКУ "Администрация Сосновского сельского поселения"</t>
  </si>
  <si>
    <t>Деятельность учреждения клубного типа:клубов,дворцов и домов культуры, домов народного творчества      90.04.3</t>
  </si>
  <si>
    <t>шт.</t>
  </si>
  <si>
    <t>Среднетымское сельское поселение</t>
  </si>
  <si>
    <t>МУП "ЖКХ Молодежный"</t>
  </si>
  <si>
    <t>Муниципальное казенное учреждение культуры "Вертикосский досуговый центр"</t>
  </si>
  <si>
    <t>Муниципальное казенное учреждение Администрация Вертикосского сельского поселения</t>
  </si>
  <si>
    <t xml:space="preserve">Деятельность учреждений клубного
типа: клубов, дворцов и домов культуры,
домов народного творчества             90.04.3 </t>
  </si>
  <si>
    <t>Усть - Чижапское сельское поселение</t>
  </si>
  <si>
    <t>МУП "ЖКХ Березовское"</t>
  </si>
  <si>
    <t>Толпаровское сельское поселение</t>
  </si>
  <si>
    <t>МУП "ЖКХ Киевское"</t>
  </si>
  <si>
    <t>Каргасокский район</t>
  </si>
  <si>
    <t>МУ АТП МО "Каргасокский район"</t>
  </si>
  <si>
    <t>Администрация Каргасокского района</t>
  </si>
  <si>
    <t xml:space="preserve"> Регулярные перевозки пассажиров автомобилями в городском и пригородном сообщении (город) 49.31.21</t>
  </si>
  <si>
    <t xml:space="preserve"> Регулярные перевозки пассажиров автомобилями в городском и пригородном сообщении (пригород)       49.31.21</t>
  </si>
  <si>
    <t>пас.-км</t>
  </si>
  <si>
    <t xml:space="preserve"> Деятельность внутреннего водного пассажирского транспорта              50.30            </t>
  </si>
  <si>
    <t xml:space="preserve"> Перевозка воздушным пассажирским транспортом подчиненным расписанию       51.10.1</t>
  </si>
  <si>
    <t>лет.час</t>
  </si>
  <si>
    <t>МУП "ЖКХ Васюган"</t>
  </si>
  <si>
    <t>Администрация Средневасюганского сельского поселения</t>
  </si>
  <si>
    <t>Электроснабжение 35.11 Теплоснабжение 40.30.11</t>
  </si>
  <si>
    <t>тыс.кВтч</t>
  </si>
  <si>
    <t>Кожевниковский район</t>
  </si>
  <si>
    <t>КР МУП Комремстройхоз</t>
  </si>
  <si>
    <t>Администрация Кожевниковского района</t>
  </si>
  <si>
    <t>производство теплоэнергии</t>
  </si>
  <si>
    <t>холодное водоснабжение</t>
  </si>
  <si>
    <t>оказание услуг</t>
  </si>
  <si>
    <t>руб</t>
  </si>
  <si>
    <t>МУП "Районные СМИ"</t>
  </si>
  <si>
    <t>издание газет</t>
  </si>
  <si>
    <t>кв.см.</t>
  </si>
  <si>
    <t>Муниципальное образование "Колпашевское городское поселение"</t>
  </si>
  <si>
    <t>Муниципальное унитарное предприятие "Ритуал"</t>
  </si>
  <si>
    <t xml:space="preserve"> -</t>
  </si>
  <si>
    <t>изготовление и реализация товаров ритуального характера; предоставление услуг (выполнение работ) ритуального характера; обеспечение материалами для ритуальных услуг; изготовление столярных изделий; услуги по захоронению и кремации (утилизации) трупов животных; осуществление иных видов деятельности, связанных с потреблением и похоронным делом; содержание и обслуживание внутриквартальных дорог расположенных на территории кладбищ; сбор и вывоз бытовых отходов и мусора с территорий кладбищ; строительно-монтажные и ремонтно-строительные работы на территории кладбищ</t>
  </si>
  <si>
    <t xml:space="preserve"> - </t>
  </si>
  <si>
    <t>Муниципальное унитарное предприятие "Колпашевский водоканал"</t>
  </si>
  <si>
    <t>оказание услуг водоснабжения и водоотведения; водоподготовка, транспортировка, подача и реализация питьевой воды абонентам с использованием централизованных или нецентрализованных систем холодного водоснабжения; прием, транспортировка и очистка сточных вод с использованием централизованной системы водотведения; обеспечение надлежащей эксплуатации и функционирования систем водоснабжения, водоотведения потребителей; выдача технических условий на присоединение к системам водоснабжения и водоотведения жилых и нежилых зданий, промышленных и коммунально-бытовых предприятий, согласование проектов водоснабжения и водоотведения; контроль качества и количества производственных сточных вод, отводимых в коммунальную систему водоотведения, а также качества предварительной очистки на локальных сооружениях; содержание и обслуживание объектов водоснабжения и водоотведения, переданных предприятию на праве хозяйственного ведения; сбор, очистка и распределение воды; производство земляных работ; производство общестроительных работ по прокладке магистральных трубопроводов; производство общестроительных работ по прокладке местных трубопроводов; производство санитарно-технических работ; деятельность автомобильного грузового специализированного транспорта; удаление и обработка сточных вод; удаление и обработка твердых отходов; управление недвижимым имуществом, в том числе деятельность по обслуживанию зданий и сооружений; управление эксплуатацией нежилога фонда; предоставление прочих персональных услуг.</t>
  </si>
  <si>
    <t>Муниципальное образование "Колпашевский район"</t>
  </si>
  <si>
    <t>Общество с ограниченной ответственностью "Газета "Советский Север"</t>
  </si>
  <si>
    <t>тыс. экз.</t>
  </si>
  <si>
    <t>Общество с ограниченной ответственностью "Перевозчик"</t>
  </si>
  <si>
    <t>Рынок оказания услуг по перевозке пассажиров автомобильным транспортом по муниципальным маршрутам регулярных перевозок</t>
  </si>
  <si>
    <t>регулярные перевозки пассажиров автобусами в городском и пригородном сообщении</t>
  </si>
  <si>
    <t>тыс. руб.</t>
  </si>
  <si>
    <t>упак.</t>
  </si>
  <si>
    <t>тонн</t>
  </si>
  <si>
    <t>Городской округ Стрежевой</t>
  </si>
  <si>
    <t>Общество с ограниченной ответственностью "СТЭС"</t>
  </si>
  <si>
    <t>Общество с ограниченной ответственностью "Аптека № 59"</t>
  </si>
  <si>
    <t>Общество с ограниченной ответственностью "Торгово-производственное управление"</t>
  </si>
  <si>
    <t>35.30.14</t>
  </si>
  <si>
    <t>47.73</t>
  </si>
  <si>
    <t>56.29.2</t>
  </si>
  <si>
    <t>46.39.2</t>
  </si>
  <si>
    <t>Муниципальное образование "Город Томск"</t>
  </si>
  <si>
    <t>ООО СЗ "УМП Томскстройзаказчик"</t>
  </si>
  <si>
    <t>Томский район</t>
  </si>
  <si>
    <t>МУП БСП "Орион"</t>
  </si>
  <si>
    <t>Администрация Богашевского сельского поселения</t>
  </si>
  <si>
    <t>36.00</t>
  </si>
  <si>
    <t>м³</t>
  </si>
  <si>
    <t>35.30</t>
  </si>
  <si>
    <t>37.00</t>
  </si>
  <si>
    <t>МУП "Заречное"</t>
  </si>
  <si>
    <t>Администрация Заречного сельского поселения</t>
  </si>
  <si>
    <t xml:space="preserve">Рынок теплоснабжения </t>
  </si>
  <si>
    <t>МП ЗСП "СКС"</t>
  </si>
  <si>
    <t>Администрация Зональненского сельского поселения</t>
  </si>
  <si>
    <t>МУП "НОРМА"</t>
  </si>
  <si>
    <t>Администрация Зоркальцевского сельского поселения</t>
  </si>
  <si>
    <t xml:space="preserve">36.00.2 </t>
  </si>
  <si>
    <t>тыс.м³</t>
  </si>
  <si>
    <t>тыс.гкал</t>
  </si>
  <si>
    <t xml:space="preserve">81.29.9 </t>
  </si>
  <si>
    <t>МУП "Норма Плюс"</t>
  </si>
  <si>
    <t xml:space="preserve">35.30.14  </t>
  </si>
  <si>
    <t xml:space="preserve">42.21 </t>
  </si>
  <si>
    <t>МУП "ЖКХ ВодСервис"</t>
  </si>
  <si>
    <t>Администрация Межениновского сельского поселения</t>
  </si>
  <si>
    <t>36,00</t>
  </si>
  <si>
    <t>МУП ЖКХ "Исток"</t>
  </si>
  <si>
    <t>Администрация Новорождественского сельского поселения</t>
  </si>
  <si>
    <t>МУП Мирный</t>
  </si>
  <si>
    <t>Администрация Мирненского сельского поселения</t>
  </si>
  <si>
    <t>36.00.2</t>
  </si>
  <si>
    <t>МУП ЖКХ "Октябрьское"</t>
  </si>
  <si>
    <t>Администрация Октябрьского сельского поселения</t>
  </si>
  <si>
    <t>36.00.1</t>
  </si>
  <si>
    <t>68.32.1</t>
  </si>
  <si>
    <t>МУП ССП Техник</t>
  </si>
  <si>
    <t>Администрация Спасского сельского поселения</t>
  </si>
  <si>
    <t>Гкал.</t>
  </si>
  <si>
    <t>МУП "Рыбалово"</t>
  </si>
  <si>
    <t>Администрация Рыбаловского сельского поселения</t>
  </si>
  <si>
    <t xml:space="preserve">35.30.14 </t>
  </si>
  <si>
    <t>МУП "Наумовское"</t>
  </si>
  <si>
    <t>Администрация Наумовского сельского поселения</t>
  </si>
  <si>
    <t xml:space="preserve"> 36.00 </t>
  </si>
  <si>
    <t>МБОУ ДО ДШИ д. Кисловка</t>
  </si>
  <si>
    <t>Управление по культуре, спорту, молодежной политике и туризму Администрации Томского района</t>
  </si>
  <si>
    <t>85.41</t>
  </si>
  <si>
    <t>чел</t>
  </si>
  <si>
    <t>МБОУ ДО ДШИ Мирный</t>
  </si>
  <si>
    <t>МБОУ ДО ДШИ п. Молодежный</t>
  </si>
  <si>
    <t>МБОУ ДО ДШИ п. Зональная Станция</t>
  </si>
  <si>
    <t>МБУ МЦБТР</t>
  </si>
  <si>
    <t>91.01</t>
  </si>
  <si>
    <t>МАУ ЦФКиС</t>
  </si>
  <si>
    <t>шт</t>
  </si>
  <si>
    <t>МБУК ЦНТиСДК Радуга</t>
  </si>
  <si>
    <t>93.29.9</t>
  </si>
  <si>
    <t>МБУ ЦД</t>
  </si>
  <si>
    <t>МБУК с. Томское</t>
  </si>
  <si>
    <t>МБУ СКЦ Мечта</t>
  </si>
  <si>
    <t>МБУ ЦДК п. Молодежный</t>
  </si>
  <si>
    <t>МБУ СДК с. Межениновка</t>
  </si>
  <si>
    <t>МБУ КСЦ Радость</t>
  </si>
  <si>
    <t xml:space="preserve">МБУ ЦДК с.Новождественское </t>
  </si>
  <si>
    <t xml:space="preserve">МБУ ДК с.Рыбаловское </t>
  </si>
  <si>
    <t xml:space="preserve">МБУ СКЦ Спасское </t>
  </si>
  <si>
    <t>МБУ ДК с. Новоархангельское</t>
  </si>
  <si>
    <t>МБУ НСКСК</t>
  </si>
  <si>
    <t>МАДОУ "Детский сад с.Малиновка" Томского района</t>
  </si>
  <si>
    <t>Управление образования Администрации Томского района</t>
  </si>
  <si>
    <t>85.11</t>
  </si>
  <si>
    <t>МАДОУ "Детский сад ОВ с.Рыбалово" Томского района</t>
  </si>
  <si>
    <t>МАДОУ "Детский сад "Полянка" п.Мирный" Томского района</t>
  </si>
  <si>
    <t>МБДОУ "Детский сад с.Кафтанчиково"Томского района</t>
  </si>
  <si>
    <t>МБДОУ "Детский сад с.Октябрьское"Томского района</t>
  </si>
  <si>
    <t>МБДОУ "Детский сад с.Богашево"Томского района</t>
  </si>
  <si>
    <t>МБДОУ "Детский сад п.Аэропорт" Томского района</t>
  </si>
  <si>
    <t>МБДОУ "Детский сад ПиОД"Томского района</t>
  </si>
  <si>
    <t>МБДОУ "Детский сад "Рябинка" КВ п.Зональная Станция "Томского района</t>
  </si>
  <si>
    <t>МБДОУ "Детский сад "Сказка" п.Зональная Станция"Томского района</t>
  </si>
  <si>
    <t>МБДОУ "Детский сад "Радужный" Томского района</t>
  </si>
  <si>
    <t>МБДОУ "Детский сад с.Батурино" Томского района</t>
  </si>
  <si>
    <t>МБДОУ "Детский сад КВ д.Нелюбино" Томского района</t>
  </si>
  <si>
    <t>МАДОУ "ЦРР-детский сад с.Моряковский Затон"Томского района</t>
  </si>
  <si>
    <t>МБДОУ "Детский сад с.Зоркальцево"Томского района</t>
  </si>
  <si>
    <t>МБДОУ "Детский сад КВ п.Молодежный"Томского района</t>
  </si>
  <si>
    <t>МБДОУ "Детский сад "Ромашка" п.Копылово"Томского района</t>
  </si>
  <si>
    <t>МБДОУ "Детский сад ОВ п.Рассвет"Томского района</t>
  </si>
  <si>
    <t>МАДОУ "Детский сад с.Корнилово"Томского района</t>
  </si>
  <si>
    <t>МБДОУ "Детский сад д.Воронино"Томского района</t>
  </si>
  <si>
    <t>МАДОУ "ЦРР-детский сад д.Кисловка"Томского района</t>
  </si>
  <si>
    <t>МБДОУ "Детский сад д.Черная речка"Томского района</t>
  </si>
  <si>
    <t>МБДОУ "Детский сад с.Калтай"Томского района</t>
  </si>
  <si>
    <t>МБДОУ "Детский сад Северный парк"Томского района</t>
  </si>
  <si>
    <t>МАДОУ "ЦРР-Академия Крохи" Томского района</t>
  </si>
  <si>
    <t>МБОУ "Мазаловская СОШ"</t>
  </si>
  <si>
    <t>85.14</t>
  </si>
  <si>
    <t>МБОУ "Новоархангельская СОШ"</t>
  </si>
  <si>
    <t>МБОУ "Новорожденственская СОШ имени В.И.Овчинникова"</t>
  </si>
  <si>
    <t>МБОУ "Турунтаевская СОШ"</t>
  </si>
  <si>
    <t>МБОУ "Курлекская СОШ"</t>
  </si>
  <si>
    <t>МБОУ "Калтайская СОШ"</t>
  </si>
  <si>
    <t>МБОУ "Халдеевская ООШ"</t>
  </si>
  <si>
    <t>МАОУ "Итатская СОШ"</t>
  </si>
  <si>
    <t>32964,7</t>
  </si>
  <si>
    <t>33810,5</t>
  </si>
  <si>
    <t>МБОУ "Александровская СОШ"</t>
  </si>
  <si>
    <t>18062,2</t>
  </si>
  <si>
    <t>19059,2</t>
  </si>
  <si>
    <t>МБОУ "Богашёвская СОШ имени А.И.Федорова"</t>
  </si>
  <si>
    <t>МБОУ "Лучановская СОШ"</t>
  </si>
  <si>
    <t>МБОУ "Петуховская СОШ"</t>
  </si>
  <si>
    <t>МБОУ "Межениновская СОШ"</t>
  </si>
  <si>
    <t>МБОУ "Басандайская СОШ имени Д.А.Козлова"</t>
  </si>
  <si>
    <t>МБОУ "Мирненская СОШ"</t>
  </si>
  <si>
    <t>МАОУ "Лицей им.И.В.Авдзейко"</t>
  </si>
  <si>
    <t>МАОУ "Зональненская СОШ"</t>
  </si>
  <si>
    <t>МБОУ "НОШ мкр. "Южные ворота"</t>
  </si>
  <si>
    <t>МБОУ "Поросинская СОШ"</t>
  </si>
  <si>
    <t>МБОУ "Зоркальцевская СОШ"</t>
  </si>
  <si>
    <t>МАОУ "Моряковская СОШ"</t>
  </si>
  <si>
    <t>МБОУ "Молодёжненская СОШ"</t>
  </si>
  <si>
    <t>МАОУ "Малиновская СОШ"</t>
  </si>
  <si>
    <t>МАОУ "Копыловская СОШ"</t>
  </si>
  <si>
    <t>МБОУ "Рассветовская СОШ"</t>
  </si>
  <si>
    <t>МБОУ "Корниловская СОШ"</t>
  </si>
  <si>
    <t>МБОУ "Воронинская СОШ"</t>
  </si>
  <si>
    <t>МБОУ "Семилуженская СОШ"</t>
  </si>
  <si>
    <t>МБОУ "Чернореченская СОШ"</t>
  </si>
  <si>
    <t>МБОУ "Нелюбинская СОШ"</t>
  </si>
  <si>
    <t>МБОУ "Кисловская СОШ"</t>
  </si>
  <si>
    <t>МАОУ "Кафтанчиковская СОШ"</t>
  </si>
  <si>
    <t>МБОУ "Рыбаловская СОШ"</t>
  </si>
  <si>
    <t>МБОУ "Наумовская СОШ"</t>
  </si>
  <si>
    <t>МБОУ "Октябрьская СОШ"</t>
  </si>
  <si>
    <t>МАОУ СОШ "Интеграция" Томского района</t>
  </si>
  <si>
    <t>МБОУ "ДДТ"</t>
  </si>
  <si>
    <t>85.41.2</t>
  </si>
  <si>
    <t>МБОУ ДО "ДЮСШ №1"</t>
  </si>
  <si>
    <t>МБОУ ДО "ДЮСШ №4 д. Берёзкино"</t>
  </si>
  <si>
    <t>МБОУ ДО "ДЮСШ №3"</t>
  </si>
  <si>
    <t>МБОУ ДО "Копыловский п/к "Одиссей" имени А.И. Широкова"</t>
  </si>
  <si>
    <t>МБОУ ДО "ДМШ" Томского района</t>
  </si>
  <si>
    <t>МБОУ ДО "ДЮСШ N 2" Томского района</t>
  </si>
  <si>
    <t>МБОУ ДО "Рыбаловская ДХШ" Томского района</t>
  </si>
  <si>
    <t>МБОУ ДО "Корниловская ДШИ"</t>
  </si>
  <si>
    <t>Муниципальное унитарное предприятие Чаинского района «Редакция газеты «Земля чаинская»</t>
  </si>
  <si>
    <t>Администрация Чаинского района</t>
  </si>
  <si>
    <t>т.руб.</t>
  </si>
  <si>
    <t>ОАО "ЦРА №25"</t>
  </si>
  <si>
    <t>Шегарский район</t>
  </si>
  <si>
    <t>МКП "Комфорт"</t>
  </si>
  <si>
    <t>МКУ "Администрация Шегарского района"</t>
  </si>
  <si>
    <t>Водоснабжение, водоотведение</t>
  </si>
  <si>
    <t>ЗАТО Северск</t>
  </si>
  <si>
    <t>ОАО ГЭС&lt;*&gt;</t>
  </si>
  <si>
    <t>Муниципальное образование ЗАТО Северск в лице Управления имущественных отношений Администрации ЗАТО Северск</t>
  </si>
  <si>
    <t>43.21</t>
  </si>
  <si>
    <t>тыс.           квт-ч</t>
  </si>
  <si>
    <t>АО СВК</t>
  </si>
  <si>
    <t>Первомайский район</t>
  </si>
  <si>
    <t>Муниципальное бюджетное дошкольное общеобразовательное учреждение 
Комсомольский детский сад</t>
  </si>
  <si>
    <t>Администрация Первомайского района</t>
  </si>
  <si>
    <t>Муниципальное бюджетное дошкольное общеобразовательное учреждение 
Первомайский детский сад "Березка"</t>
  </si>
  <si>
    <t>Муниципальное бюджетное дошкольное общеобразовательное учреждение 
Первомайский детский сад "Сказка"</t>
  </si>
  <si>
    <t>Муниципальное бюджетное дошкольное образовательное учреждение 
ДСОВ "Светлячок" Первомайского района</t>
  </si>
  <si>
    <t>Муниципальное бюджетное дошкольное общеобразовательное учреждение 
Улу-Юльский детский сад</t>
  </si>
  <si>
    <t>Муниципальное автономное дошкольное общеобразовательное учреждение 
детский сад "Родничок" Первомайского района</t>
  </si>
  <si>
    <t>Муниципальное бюджетное общеобразовательное учреждение Торбеевская основная общеобразовательная школа</t>
  </si>
  <si>
    <t>Рынок общего среднего образования</t>
  </si>
  <si>
    <t xml:space="preserve">85.13 Образование основное общее </t>
  </si>
  <si>
    <t>Муниципальное бюджетное общеобразовательное учреждение 
Беляйская основная общеобразовательная школа</t>
  </si>
  <si>
    <t>Муниципальное бюджетное общеобразовательное учреждение основная 
общеобразовательная школа п. Новый</t>
  </si>
  <si>
    <t>Муниципальное бюджетное общеобразовательное учреждение 
Ежинская основная общеобразовательная школа</t>
  </si>
  <si>
    <t>Муниципальное автономное общеобразовательное учреждение 
Альмяковская основная общеобразовательная школа</t>
  </si>
  <si>
    <t>Муниципальное автономное общеобразовательное учреждение 
Туендатская основная общеобразовательная школа</t>
  </si>
  <si>
    <t xml:space="preserve">Муниципальное бюджетное общеобразовательное учреждение 
Березовская средняя общеобразовательная школа </t>
  </si>
  <si>
    <t xml:space="preserve">Муниципальное бюджетное общеобразовательное учреждение 
Комсомольская основная общеобразовательная школа </t>
  </si>
  <si>
    <t>Муниципальное бюджетное общеобразовательное учреждение 
Куяновская средняя общеобразовательная школа</t>
  </si>
  <si>
    <t>Муниципальное бюджетное общеобразовательное учреждение 
Ореховская средняя общеобразовательная школа</t>
  </si>
  <si>
    <t>Муниципальное бюджетное общеобразовательное учреждение 
Первомайская средняя общеобразовательная школа</t>
  </si>
  <si>
    <t>Муниципальное автономное общеобразовательное учреждение 
Аргат-Юльская средняя общеобразовательная школа</t>
  </si>
  <si>
    <t>Муниципальное автономное общеобразовательное учреждение 
Сергееевская средняя общеобразовательная школа</t>
  </si>
  <si>
    <t>Муниципальное автономное общеобразовательное учреждение 
Улу-Юльская средняя общеобразовательная школа</t>
  </si>
  <si>
    <t>Муниципальное бюджетное образовательное учреждение дополнительного образования  
"Центр дополнительного образования для детей"</t>
  </si>
  <si>
    <t>Рынок дополнительных образовательных услуг</t>
  </si>
  <si>
    <t>Муниципальное автономное учреждение дополнительного образования детей 
"Первомайская детская школа искусств"</t>
  </si>
  <si>
    <t>85.41.2 Образование в области культуры</t>
  </si>
  <si>
    <t>кол. во обучающихся</t>
  </si>
  <si>
    <t>Муниципальное бюджетное образовательное учреждение дополнительного образования  
"Детско-юношеская спортивная школа"</t>
  </si>
  <si>
    <t>85.41.1 Образование в области спорта и отдыха</t>
  </si>
  <si>
    <t>Муниципальное автономное учреждение 
"Централизованная библиотечная система Первомайского района"</t>
  </si>
  <si>
    <t>посетители</t>
  </si>
  <si>
    <t>Муниципальное автономное учреждение 
"Первомайский районный краеведческий музей"</t>
  </si>
  <si>
    <t>91.02 Деятельность музеев</t>
  </si>
  <si>
    <t>Муниципальное автономное учреждение 
"Централизованная клубная система Первомайского района"</t>
  </si>
  <si>
    <t>90.04.3 Деятельность учреждений клубного типа: клубов, дворцов и домов культуры, домов народного творчества</t>
  </si>
  <si>
    <t>мероприятия</t>
  </si>
  <si>
    <t>Муниципальное унитарное предприятие 
"Редакция газеты "Заветы Ильича"</t>
  </si>
  <si>
    <t>58.13 Издание газет</t>
  </si>
  <si>
    <t>кол. во номеров</t>
  </si>
  <si>
    <t>Томская область</t>
  </si>
  <si>
    <t>ОГАУ "Томскгосэкспертиза"</t>
  </si>
  <si>
    <t>Департамент архитектуры и строительства Томской области</t>
  </si>
  <si>
    <t xml:space="preserve">71.12.64,    69.20.1,   71.1,  71.11, 71.12.5, 71.12.6, 71.20.6, 71.20.9, 82.99  </t>
  </si>
  <si>
    <t>ОГКУ "Облстройзаказчик"</t>
  </si>
  <si>
    <t>71.11.1</t>
  </si>
  <si>
    <t>НО "Фонд содействия развитию территорий"</t>
  </si>
  <si>
    <t>64.99</t>
  </si>
  <si>
    <t>НО "Фонд защиты прав граждан - участников долевого строительства"</t>
  </si>
  <si>
    <t>Колпашевский район</t>
  </si>
  <si>
    <t>АО "Санаторий "Чажемто"</t>
  </si>
  <si>
    <t>Департамент по управлению государственной собственностью Томской области</t>
  </si>
  <si>
    <t>Рынок медицинских услуг</t>
  </si>
  <si>
    <t>Медицинская деятельность (86.90.4 Деятельность санаторно-курортных организаций)</t>
  </si>
  <si>
    <t>койко-дни</t>
  </si>
  <si>
    <t>АО "Медтехника"</t>
  </si>
  <si>
    <t>Департамент по управлению государвстенной собственностью Томской области</t>
  </si>
  <si>
    <t>Торговля оптовая техникой,
оборудованием и инструментами,
применяемыми в медицинских целях</t>
  </si>
  <si>
    <t>ОГСБУ "Томская авиабаза"</t>
  </si>
  <si>
    <t>Департамент лесного хозяйства Томской области</t>
  </si>
  <si>
    <t>ОКВЭД 02.40 Предоставление услуг в области лесоводства и лесозаготовок</t>
  </si>
  <si>
    <t>тыс.куб.м.</t>
  </si>
  <si>
    <t>ОГАУ "Томсклесхоз</t>
  </si>
  <si>
    <t xml:space="preserve">ОКВЭД 02.40.2 </t>
  </si>
  <si>
    <t xml:space="preserve">ОКВЭД 02.10.11 </t>
  </si>
  <si>
    <t xml:space="preserve">ОКВЭД 02.40.1 </t>
  </si>
  <si>
    <t>г. Томск</t>
  </si>
  <si>
    <t>ОГКУ "Центр социальной помощи семье и детям "Огонек"</t>
  </si>
  <si>
    <t>Департамент по вопросам семьи и детей Томской области</t>
  </si>
  <si>
    <t>Рынок социальных услуг (в части обслуживания несовершеннолетних граждан)</t>
  </si>
  <si>
    <t>88.10 Предоставление социальных услуг без обеспечения проживания престарелым и инвалидам
85.11 Образование дошкольное
85.41 Образование дополнительное детей и взрослых
88.99 Предоставление прочих социальных услуг без обеспечения проживания, не включенных в другие группировки</t>
  </si>
  <si>
    <t>ОГКУ "Соцально-реабилитационный центр для несовершеннолетных "Друг" г. Томска</t>
  </si>
  <si>
    <t>87.90 Деятельность по уходу с обеспечением проживания прочая
85.11 Образование дошкольное
85.41 Образование дополнительное детей и взрослых</t>
  </si>
  <si>
    <t>ОГКУ "Соцально-реабилитационный центр для несовершеннолетных "Луч" г. Томска</t>
  </si>
  <si>
    <t>87.90 Деятельность по уходу с обеспечением проживания прочая
85.41 Образование дополнительное детей и взрослых</t>
  </si>
  <si>
    <t>ОГКУ "Центр помощи детям, оставшимся без попечения родителей, "Орлиное гнездо"</t>
  </si>
  <si>
    <t>87.90 Деятельность по уходу с обеспечением проживания прочая</t>
  </si>
  <si>
    <t>ОГКУ "Центр помощи детям, оставшимся без попечения родителей, "Росток"</t>
  </si>
  <si>
    <t>87.90 Деятельность по уходу с обеспечением проживания прочая
85.11 Образование дошкольное</t>
  </si>
  <si>
    <t>ОГКУ "Центр помощи детям, оставшимся без попечения родителей, г. Томска"</t>
  </si>
  <si>
    <t>ОГБУ "Центр детского и семейного отдыха "Здоровье"</t>
  </si>
  <si>
    <t>87.90 Деятельность по уходу с обеспечением проживания прочая
55.90 Деятельность по предоставлению прочих мест для временного проживания
86.90.4 Деятельность санаторно-курортных организаций
93.29 Деятельность зрелищно-развлекательная прочая</t>
  </si>
  <si>
    <t>ОГКУ "Социально-реабилитационный центр для несовершеннолетних Томского района"</t>
  </si>
  <si>
    <t>ОГКСУ "Реабилитационный Центр для детей и подростков с ограниченными возможностями "Надежда"</t>
  </si>
  <si>
    <t>87.90 Деятельность по уходу с обеспечением проживания прочая
56.29 Деятельность предприятий общественного питания по прочим видам организации питания
85.11 Образование дошкольное
85.41 Образование дополнительное детей и взрослых
86.10 Деятельность больничных организаций
86.21 Общая врачебная практика
88.10 Предоставление социальных услуг без обеспечения проживания престарелым и инвалидам</t>
  </si>
  <si>
    <t>Асиновский район</t>
  </si>
  <si>
    <t>ОГКУ "Центр социальной помощи семье и детям Асиновского района"</t>
  </si>
  <si>
    <t>ОГКУ "Центр помощи детям, оставшимся без попечения родителей, Асиновского района"</t>
  </si>
  <si>
    <t>87.90 Деятельность по уходу с обеспечением проживания прочая
80.10.3 Дополнительное образование детей</t>
  </si>
  <si>
    <t>ОГКУ "Социально-реабилитационный центр для несовершеннолетних Александровского района"</t>
  </si>
  <si>
    <t>ОГКУ "Центр помощи детям, оставшимся без попечения родителей, Бакчарского района"</t>
  </si>
  <si>
    <t>87.90 Деятельность по уходу с обеспечением проживания прочая
85.21 Образование профессиональное среднее
85.41 Образование дополнительное детей и взрослых
85.42.9 Деятельность по дополнительному профессиональному образованию прочая, не включенная в другие группировки</t>
  </si>
  <si>
    <t>ОГКУ "Центр помощи детям, оставшимся без попечения родителей, Зырянского района"</t>
  </si>
  <si>
    <t>ОГКУ "Центр помощи детям, оставшимся без попечения родителей, "Родник"</t>
  </si>
  <si>
    <t>ОГКУ "Центр социальной помощи семье и детям Каргасокского района"</t>
  </si>
  <si>
    <t>ОГКУ "Центр социальной помощи семье и детям Колпашевского района"</t>
  </si>
  <si>
    <t>87.90 Деятельность по уходу с обеспечением проживания прочая
85.11 Образование дошкольное
85.41 Образование дополнительное детей и взрослых
86.90 Деятельность в области медицины прочая
88.91 Предоставление услуг по дневному уходу за детьми</t>
  </si>
  <si>
    <t>ОГКУ "Центр помощи детям, оставшимся без попечения родителей, имени М.И. Никульшина"</t>
  </si>
  <si>
    <t>ОГКУ "Центр социальной помощи семье и детям Молчановского района"</t>
  </si>
  <si>
    <t>ОГКСУ для умственноотсталых детей "Тунгусовский детский  дом-интернат"</t>
  </si>
  <si>
    <t>87.90 Деятельность по уходу с обеспечением проживания прочая
01.11.1 Выращивание зерновых культур
01.11.2 Выращивание зернобобовых культур
85.11 Образование дошкольное
85.41 Образование дополнительное детей и взрослых
86.21 Общая врачебная практика
86.90.9 Деятельность в области медицины прочая, не включенная в другие группировки
96.03 Организация похорон и представление связанных с ними услуг</t>
  </si>
  <si>
    <t>Парабельский район</t>
  </si>
  <si>
    <t>ОГКУ "Центр социальной помощи семье и детям Парабельского района"</t>
  </si>
  <si>
    <t>87.90 Деятельность по уходу с обеспечением проживания прочая
85.11 Образование дошкольное
85.41 Образование дополнительное детей и взрослых
88 Предоставление социальных услуг без обеспечения проживания</t>
  </si>
  <si>
    <t>Чаинский район</t>
  </si>
  <si>
    <t>ОГКУ "Центр социальной помощи семье и детям Чаинского района"</t>
  </si>
  <si>
    <t>ОГБУ "Центр социальной помощи семье и детям г. Стрежевого"</t>
  </si>
  <si>
    <t>88.10 Предоставление социальных услуг без обеспечения проживания престарелым и инвалидам
85.41 Образование дополнительное детей и взрослых
86.21 Общая врачебная практика
86.90.9 Деятельность в области медицины прочая, не включенная в другие группировки
87.90 Деятельность по уходу с обеспечением проживания прочая</t>
  </si>
  <si>
    <t>ОГКУ "Реабилитационный Центр для детей и подростков с ограниченными возможностями ЗАТО Северск"</t>
  </si>
  <si>
    <t>88.10 Предоставление социальных услуг без обеспечения проживания престарелым и инвалидам
85.11 Образование дошкольное
85.41 Образование дополнительное детей и взрослых
86.21 Общая врачебная практика
86.90.9 Деятельность в области медицины прочая, не включенная в другие группировки</t>
  </si>
  <si>
    <t>АО «Особая экономическая зона технико-внедренческого типа "Томск"</t>
  </si>
  <si>
    <t>68.20.2;
41.20;
61.10.3; 
68.32.2; 
35.30.14;
 62.02.9; 
61.90</t>
  </si>
  <si>
    <t>ООО "Гарантийный фонд Томской области"</t>
  </si>
  <si>
    <t>Предоставление поручительств в обеспечение исполнения обязательств субъектов малого и среднего предпринимательства и организаций, образующих инфраструктуру поддержки субъектов малого и среднего предпринимательства, перед кредитными организациями</t>
  </si>
  <si>
    <t xml:space="preserve">Общество с ограниченной ответственностью "Центр инновационного развития Томской области" </t>
  </si>
  <si>
    <t>70.22 Консультирование по вопросам
коммерческой деятельности и управления</t>
  </si>
  <si>
    <t>по состоянию на дату 03.12.2021:     381</t>
  </si>
  <si>
    <t>услуга</t>
  </si>
  <si>
    <t>по состоянию на дату 03.12.2021:     11</t>
  </si>
  <si>
    <t>по состоянию на дату 03.12.2021:     42584</t>
  </si>
  <si>
    <t xml:space="preserve">Общество с ограниченной ответственностью "Томский кампус" </t>
  </si>
  <si>
    <t>41.2 Строительство жилых и нежилых зданий</t>
  </si>
  <si>
    <t>АО "ТомскАгроИнвест"</t>
  </si>
  <si>
    <t>_</t>
  </si>
  <si>
    <t xml:space="preserve">оптовая торговля с/х (46.2) </t>
  </si>
  <si>
    <t>тн</t>
  </si>
  <si>
    <t>аренда и управление собств недв.им(68,2), торговля оптовая за вознаграждение (46.1)</t>
  </si>
  <si>
    <t>*</t>
  </si>
  <si>
    <t>ОГУП "Бакчарское"</t>
  </si>
  <si>
    <t>Рынок сельскохозяйственных товаров</t>
  </si>
  <si>
    <t>Выращивание прочих плодовых и ягодных культур (01.25.1); выращивание семян плодовых и ягодных культур; выращивание рассады; научные исследования и разработки в области естественных и технических наук (72.19); консультационные услуги в области сельского хозяйства</t>
  </si>
  <si>
    <t>тыс.шт</t>
  </si>
  <si>
    <t>ОГБУ "Аграрный центр Томской области"</t>
  </si>
  <si>
    <t>Департамент по социально-экономическому развитию села Томской области</t>
  </si>
  <si>
    <t>Консультирование по вопросам коммерческой деятельности и управления (70.22);  Предоставление услуг в области животноволдства (01.62),  Прочие виды полиграфической деятельности (18.12)</t>
  </si>
  <si>
    <t>ОГБУ «Облкомприрода»</t>
  </si>
  <si>
    <t>Департамент природных ресурсов и охраны окружающей среды Томской области</t>
  </si>
  <si>
    <t>Организация и обеспечение государственного мониторинга окружающей среды</t>
  </si>
  <si>
    <t>ОГБПОУ «Томский механико-технологический техникум»</t>
  </si>
  <si>
    <t>Департамент профессионального образования Томской области</t>
  </si>
  <si>
    <t>Рынок услуг среднего профессионального образования</t>
  </si>
  <si>
    <t>Образовательная деятельность по образовательным программам среднего профессионального образования</t>
  </si>
  <si>
    <t>ОГБПОУ «Томский базовый медицинский колледж»</t>
  </si>
  <si>
    <t>ОГБПОУ «Томский государственный педагогический колледж»</t>
  </si>
  <si>
    <t>ОГБПОУ «Молчановский техникум отраслевых технологий»</t>
  </si>
  <si>
    <t>ОГБПОУ «Томский техникум информационных технологий»</t>
  </si>
  <si>
    <t>ОГБПОУ «Асиновский техникум промышленной индустрии и сервиса»</t>
  </si>
  <si>
    <t>ОГБПОУ «Кривошеинский агропромышленный техникум»</t>
  </si>
  <si>
    <t>ОГБПОУ «Колледж индустрии питания, торговли и сферы услуг»</t>
  </si>
  <si>
    <t>ОГБПОУ «Кожевниковский техникум агробизнеса»</t>
  </si>
  <si>
    <t>ОГБПОУ «Каргасокский техникум промышленности и речного транспорта»</t>
  </si>
  <si>
    <t>ОГБПОУ «Промышленно-коммерческий техникум»</t>
  </si>
  <si>
    <t>ОГБПОУ «Северский промышленный колледж»</t>
  </si>
  <si>
    <t xml:space="preserve"> ОГБПОУ «Томский колледж гражданского транспорта»</t>
  </si>
  <si>
    <t>ОГБПОУ «Томский аграрный колледж»</t>
  </si>
  <si>
    <t>ОГБПОУ «Томский коммунально-строительный техникум»</t>
  </si>
  <si>
    <t>ОГБПОУ «Томский промышленно-гуманитарный колледж»</t>
  </si>
  <si>
    <t>ОГБПОУ «Томский экономико-промышленный колледж»</t>
  </si>
  <si>
    <t>ОГБПОУ «Томский индустриальный техникум»</t>
  </si>
  <si>
    <t>ОГБПОУ «Томский техникум водного транспорта и судоходства»</t>
  </si>
  <si>
    <t>ОГБПОУ «Томский политехнический техникум»</t>
  </si>
  <si>
    <t>ОГБПОУ  «Колпашевский социально-промышленный колледж»</t>
  </si>
  <si>
    <t>ОГБПОУ «Томский техникум социальных технологий»</t>
  </si>
  <si>
    <t>ОГБПОУ «Томский лесотехнический техникум»</t>
  </si>
  <si>
    <t>ОГБУДПО "Региональный центр развития профессиональных компетенций"</t>
  </si>
  <si>
    <t>Образовательная деятельность по дополнительным профессиональным программам</t>
  </si>
  <si>
    <t>Акционерное общество "Томскавтотранс"</t>
  </si>
  <si>
    <t>Рынок оказания услуг по перевозке пассажиров автомобильным транспортом по муниципальным маршрутам регулярных перевозок. Рынок оказания услуг по перевозке пассажиров автомобильным транспортом по межмуниципальным маршрутам регулярных перевозок.</t>
  </si>
  <si>
    <t>52.21.21 Деятельность автовокзалов и автостанций. Организация и осуществление регулярных перевозок пассажиров и багажа  по  маршрутам регулярных перевозок</t>
  </si>
  <si>
    <t>тыс.шт.</t>
  </si>
  <si>
    <t>Общество с ограниченной ответственностью «Томская областная пассажирская компания»</t>
  </si>
  <si>
    <t>Организация и осуществление регулярных перевозок пассажиров и багажа  по  маршрутам регулярных перевозок</t>
  </si>
  <si>
    <t>км</t>
  </si>
  <si>
    <t>Содержание а/д - 3737,5 км; Ремонт - 37,504 км</t>
  </si>
  <si>
    <t>Содержание а/д - 3636,785 км; Ремонт - 59,171 км</t>
  </si>
  <si>
    <t>Содержание а/д - 3636,785 км; Ремонт - 110,9 км</t>
  </si>
  <si>
    <t>Содержание а/д - 3636,785 км; Ремонт - 145,29 км</t>
  </si>
  <si>
    <t>ОГКУ "ИТЦ ТО"</t>
  </si>
  <si>
    <t xml:space="preserve">Рынок социальных услуг </t>
  </si>
  <si>
    <t>Разработка компьютерного программного обеспечения, создание и техническое обслуживание компьютерных и IP-телефонных сетей (62.01)</t>
  </si>
  <si>
    <t>ОГКУ " ЦСПН Александровского района"</t>
  </si>
  <si>
    <t xml:space="preserve">ОКВЭД 88.10                                                             Предоставление мер социальной поддержки, государственной социальной и материальной помощи;
</t>
  </si>
  <si>
    <t>ОГКУ ЦСПН Асиновского р-на</t>
  </si>
  <si>
    <t>Предоставление социальных услуг без обеспечения проживания престарелым и инвалидам   (88.10)</t>
  </si>
  <si>
    <t>ОГКУ "ЦСПН Бакчарского района"</t>
  </si>
  <si>
    <t>ОГКУ ЦСПН Верхнекетского р-на</t>
  </si>
  <si>
    <t>ОГКУ "ЦСПН ЗАТО Северск"</t>
  </si>
  <si>
    <t xml:space="preserve"> Предоставление МСП, государственной социальной и материальной помощи;
 оформление и выдача документов, подтверждающих право граждан на получение МСП;
(88.99)</t>
  </si>
  <si>
    <t>ОГКУ "ЦСПН Зырянского района"</t>
  </si>
  <si>
    <t>ОГКУ "ЦСПН Каргасокского района"</t>
  </si>
  <si>
    <t>ОГКУ "ЦСПН Кировского района г. Томска"</t>
  </si>
  <si>
    <t>Оказание услуг по предоставлению гражданам мер социальной поддержки в рамках исполнения гражданско-правовых договоров (контрактов) с муниципальными образованиями. (88.99)</t>
  </si>
  <si>
    <t>ОГКУ "ЦСПН Кожевниковского района"</t>
  </si>
  <si>
    <t>предоставление социальных услуг, в форме социального обслуживания на дому, входящих в утвержденный законом Томской области перечень социальных услуг, предоставляемых поставщиками социальных услуг; (88.10)</t>
  </si>
  <si>
    <t>ОГКУ "ЦСПН Колпашевского района"</t>
  </si>
  <si>
    <t>предоставление мер социальной поддержки, государственной социальной и материальной помощи; оформление и выдача документов, подтверждающих право граждан на получение мер социальной поддержки; предоставление социальных услуг в форме социального обслуживания на дому, входящих в утвержденный законом Томской области перечень социальных услуг, предоставляемых поставщиками социальных услуг; (88.10)</t>
  </si>
  <si>
    <t>ОГКУ "ЦСПН Кривошеинского района"</t>
  </si>
  <si>
    <t>Оказание социальных услуг без обеспечения проживания престарелых и инвалидов (ОКВЭД 88.10)</t>
  </si>
  <si>
    <t>ОГКУ ЦСПН Ленинского р-на г. Томска</t>
  </si>
  <si>
    <t>ОГКУ "ЦСПН Молчановского района"</t>
  </si>
  <si>
    <t>предоставление социальных услуг без обеспечения проживания престарелым и инвалидам (88.10)</t>
  </si>
  <si>
    <t>ОГКУ «ЦСПН Октябрьского района г.Томска»</t>
  </si>
  <si>
    <t>Оказание услуг по предоставлению гражданам мер социальной поддержки в рамках исполнения гражданско-правовых договоров (контрактов) с муниципальными образованиями ОКВЭД 88.99</t>
  </si>
  <si>
    <t>ОГКУ "ЦСПН Парабельского района"</t>
  </si>
  <si>
    <t>Обеспечение реализации прав отдельных категорий граждан на получение мер социальной поддержки, государственной социальной и материальной помощи, социального обслуживания на дому. ОКВЭД  88.10</t>
  </si>
  <si>
    <t>ОГКУ "ЦСПН Первомайского района"</t>
  </si>
  <si>
    <t>Предоставление  социальных услуг в форме социального  обслуживания на дому (88.10)</t>
  </si>
  <si>
    <t>услуги</t>
  </si>
  <si>
    <t>ОГКУ "ЦСПН Советского района г. Томска"</t>
  </si>
  <si>
    <t>ОГКУ "ЦСПН Тегульдетского района"</t>
  </si>
  <si>
    <t>ОКВЭД 88.10 
1) предоставление социальных услуг в форме социального обслуживания на дому, входящих в утвержденный законом Томской области перечень социальных услуг, предоставляемых поставщиками социальных услуг;
2) предоставление дополнительных социальных услуг.</t>
  </si>
  <si>
    <t>ОГКУ "ЦСПН Томского района"</t>
  </si>
  <si>
    <t xml:space="preserve">
 Предоставление мер социальной поддержки, государственной социальной и материальной помощи;
 оформление и выдача документов, подтверждающих право граждан на получение мер социальной поддержки; (88.99)
</t>
  </si>
  <si>
    <t>ОГКУ "ЦСПН Чаинского района"</t>
  </si>
  <si>
    <t>88.10 Предоставление социальных услуг без обеспечения проживания престарелым и инвалидам</t>
  </si>
  <si>
    <t>ОГКУ "ЦСПН Шегарского района"</t>
  </si>
  <si>
    <t xml:space="preserve"> Предоставление  социальных услуг без обеспечения проживания престарелым  гражданам и инвалидам (88.10)</t>
  </si>
  <si>
    <t>ОГКУ "ЦСПН г.Кедрового"</t>
  </si>
  <si>
    <t>Предоставление мер социальной поддержки, государственной социальной и материальной помощи (88.10)</t>
  </si>
  <si>
    <t>ОГКУ "ЦСПН г. Стрежевого"</t>
  </si>
  <si>
    <t xml:space="preserve"> Предоставление социальных услуг без обеспечения проживания престарелым и инвалидам (88.10)</t>
  </si>
  <si>
    <t>ОГКУ "ЦСПН по оплате ЖКУ"</t>
  </si>
  <si>
    <t>Предоставление мер социальной поддержки по оплате жилого помещения и коммунальных услуг в денежной форме отдельным категориям граждан на территории г. Томска (ежемесячных денежных выплат, компенсационных доплат, субсидий на оплату жилого помещения и коммунальных услуг, дополнительных мер социальной поддержки при предоставлении субсидий);методическое обеспечение и осуществление проверок деятельности уполномоченных учреждений по предоставлению субсидий на оплату жилого помещения и коммунальных услуг и дополнительных мер социальной поддержки при предоставлении субсидий на территории Томской области. (88.99)</t>
  </si>
  <si>
    <t>ОГБУ Итатский ДИПИ</t>
  </si>
  <si>
    <t>Деятельность по уходу за престарелыми и инвалидами с обеспечением проживания</t>
  </si>
  <si>
    <t>ОГБУ "ПИ Колпашевского района"</t>
  </si>
  <si>
    <t xml:space="preserve"> Обеспечение реализации права граждан, страдающих психическими расстройствами и признанных нуждающимися в социальном обслуживании, на получение социальных услуг в стационарной форме (87.30)</t>
  </si>
  <si>
    <t>ОГБУ "ДИПИ Александровского района"</t>
  </si>
  <si>
    <t xml:space="preserve">Оказания услуг в целях обеспечения реализации предусмотренных действующим законодательством полномочий Томской области в сфере социальной защиты населения.
Обеспечение реализации прав граждан пожилого возраста и инвалидов, частично или полностью утративших способность к самообслуживанию и нуждающихся в постоянном постороннем уходе, на стационарное социальное обслуживание. (87.30)
</t>
  </si>
  <si>
    <t>ОГБУ "ПИ Томского района"</t>
  </si>
  <si>
    <t>Деятельность по уходу за престарелыми и инвалидами с обеспечением проживания  87.30</t>
  </si>
  <si>
    <t>ОГБУ "ДИПИ "Виола" ЗАТО Северск"</t>
  </si>
  <si>
    <t>Обеспечение реализации права граждан, страдающих психическими расстройствами и признанных нуждающимися в социальном обслуживании, на получение социальных услуг в стационарной форме (87.30)</t>
  </si>
  <si>
    <t>ОГБУ "ДИПИ Чаинского района"</t>
  </si>
  <si>
    <t xml:space="preserve"> Деятельность по уходу за престарелыми и инвалидами с обеспечением проживания (87.30)</t>
  </si>
  <si>
    <t>ОГБУ "Наргинский дом-интернат для престарелых и инвалидов Молчановского района"</t>
  </si>
  <si>
    <t>ОГБУ "Парбигский ДОП Бакчарского района"</t>
  </si>
  <si>
    <t>Деятельность по уходу за престарелыми и инвалидамис обеспечением проживания 87.30</t>
  </si>
  <si>
    <t>ОГБУ "Центр социальной адаптации г. Томска"</t>
  </si>
  <si>
    <t>Предоставление социальных услуг в полустационарной форме социального обслуживания, входящих в Перечень социальных услуг, предоставляемых поставщиками социальных услуг, утвержденный Законом Томской области от 08.10.2014 №127-03   (87.9)</t>
  </si>
  <si>
    <t>услуг</t>
  </si>
  <si>
    <t>ОГБУ ДИПИ "Орехово" Первомайского района</t>
  </si>
  <si>
    <t>ликвидировано -  (снято с учета 02.02.2021 № 587828412 "Уведомление о снятие с учета российской организации в налоговом органе")</t>
  </si>
  <si>
    <t>ОГАУ "КЦСОН ЗАТО Северск"</t>
  </si>
  <si>
    <t>ОГАУ "КЦСОН ТО"</t>
  </si>
  <si>
    <t xml:space="preserve"> Предоставление социальных услуг без обеспечения проживания престарелым и инвалидам  88.10</t>
  </si>
  <si>
    <t>ОГАУ"ДИПИ"Лесная дача"</t>
  </si>
  <si>
    <t>ШПИ"Забота"</t>
  </si>
  <si>
    <t>Рынок социальных услуг</t>
  </si>
  <si>
    <t>Деятельность по уходу за престарелыми и инвалидамис обеспечением проживания 87.31</t>
  </si>
  <si>
    <t>ОГБУ "Томский областной центр инвентаризации и кадастра"</t>
  </si>
  <si>
    <t>ОКВЭД 71.12.7 Кадастровая деятельность</t>
  </si>
  <si>
    <t>ОКВЭД 68.32.3 Деятельность по технической инвентаризации недвижимого имущества</t>
  </si>
  <si>
    <t>7017438109 </t>
  </si>
  <si>
    <t>ОГБСУ "Областное имущественное казначейство"</t>
  </si>
  <si>
    <t>ОКВЭД 68.32 Управление недвижимым имуществом за вознаграждение или на договорной основе</t>
  </si>
  <si>
    <t xml:space="preserve">Акционерное общество «Региональный деловой центр Томской области» </t>
  </si>
  <si>
    <t>2 981 374</t>
  </si>
  <si>
    <t>2 461 756</t>
  </si>
  <si>
    <t>1 480 169</t>
  </si>
  <si>
    <t>1 742 898</t>
  </si>
  <si>
    <t>46.71 Торговля оптовая твердым, жидким и газообразным топливом и подобными продуктами</t>
  </si>
  <si>
    <t xml:space="preserve">Верхнекетский район </t>
  </si>
  <si>
    <t>Департамент социальной защиты населения Томской области</t>
  </si>
  <si>
    <t>нет данных</t>
  </si>
  <si>
    <t>МКДОУ ДЕТСКИЙ САД №1 "РОДНИЧОК"</t>
  </si>
  <si>
    <t>Администрация муниципального образования "Город Кедровый</t>
  </si>
  <si>
    <t>МАОУ ПУДИНСКАЯ СОШ</t>
  </si>
  <si>
    <t>МКОУ СОШ №1 Г. КЕДРОВОГО</t>
  </si>
  <si>
    <t>МКОУ ДО "ДШИ" Г.КЕДРОВОГО</t>
  </si>
  <si>
    <t>МУ "КЕДРОВСКАЯ ЦБС"</t>
  </si>
  <si>
    <t>ед./посещений</t>
  </si>
  <si>
    <t>МУ "КУЛЬТУРА"</t>
  </si>
  <si>
    <t>Администрация муниципального образования "Город Кедровый"</t>
  </si>
  <si>
    <t>58.13 Издание газет 18.12 Прочие виды полиграфической деятельности
73.11 Деятельность рекламных агентств</t>
  </si>
  <si>
    <t>90.04.3 Деятельность учреждений клубного типа: клубов, дворцов и домов культуры, домов народного творчества 90.0 Деятельность творческая, деятельность в области искусства и организации развлечений; 93.29 Деятельность зрелищно-развлекательная прочая; 59.14 Деятельность в области демонстрации кинофильмов и др.</t>
  </si>
  <si>
    <t>77.21 Прокат и аренда товаров для отдыха и спортивных товаров; 93.19 Деятельность в области спорта прочая; 96.04 Деятельность физкультурно- оздоровительная</t>
  </si>
  <si>
    <t>МУ "Централизованная бухгалтерия" ГОРОДА КЕДРОВОГО</t>
  </si>
  <si>
    <t>69.20.2 Деятельность по оказанию услуг в области бухгалтерского учета</t>
  </si>
  <si>
    <t>70.22 (доп.68.10, 68.20, 71.12, 71.12.7)</t>
  </si>
  <si>
    <t>x</t>
  </si>
  <si>
    <t>тыс. кв. м</t>
  </si>
  <si>
    <t>УМП "Спецавтохозяйство г. Томска"</t>
  </si>
  <si>
    <t>Рынок услуг по сбору и транспортированию твердых коммунальных отходов, рынок дорожной деятельности (за исключением проектирования)</t>
  </si>
  <si>
    <t>38.1 (доп. 01.61, 23.99, 38.2, 41.2, 41.20, 43.12, 43.2, 43.33, 43.34, 43.99.6, 46.73, 46.90, 47.19, 49.41.1, 49.41.2, 81.29, 81.29.9, 86.90.9)</t>
  </si>
  <si>
    <t>тыс.тн</t>
  </si>
  <si>
    <t>х</t>
  </si>
  <si>
    <t>Томское городское унитарное муниципальное предприятие "Трамвайно-троллейбусное управление"</t>
  </si>
  <si>
    <t>49.31.22 (доп. 35.12, 35.30.5, 37.00, 45.20.2, 49.31.2, 49.31.23, 49.32, 49.4, 52.21.24, 73.11, 79.90.2)</t>
  </si>
  <si>
    <t>млн.чел.</t>
  </si>
  <si>
    <t>Унитарное муниципальное предприятие г. Томска "Комбинат Спецобслуживания" по организации похорон и предоставлению связанных с ними услуг</t>
  </si>
  <si>
    <t>96.03 (доп. 41.2, 43.2, 43.3, 47.78.3, 47.78.4)</t>
  </si>
  <si>
    <t>Унитарное муниципальное предприятие "Единый расчетно-кассовый центр г. Томска"</t>
  </si>
  <si>
    <t>63.11.1 (доп. 62.09, 63.11, 64.9, 69.10, 69.20, 70.22, 77.33.2)</t>
  </si>
  <si>
    <t>тыс.л/сч</t>
  </si>
  <si>
    <t>Унитарное муниципальное предприятие города Томска "Муниципальная управляющая компания"</t>
  </si>
  <si>
    <t>68.32.1 (доп. 35.11, 35.12, 35.12.1, 35.12.2, 35.13, 35.22, 35.30, 35.30.1, 35.30.2, 35.30.3, 35.30.4, 35.30.5, 36.00, 36.00.1, 36.00.2, 37.00, 38.1, 38.2, 42.21, 42.22.2, 42.99, 43.2, 43.21, 43.22, 43.3, 43.31, 43.32, 43.33, 43.34.1, 43.34.2, 43.39, 64.19, 68.20.2, 68.32.2, 71.11.1, 71.12, 71.12.13)</t>
  </si>
  <si>
    <t>кв.м</t>
  </si>
  <si>
    <t>Унитарное муниципальное предприятие г. Томска "Комбинат коммунального хозяйства"</t>
  </si>
  <si>
    <t>35.30.3 (доп. 35.13, 35.30, 35.30.14, 36.00, 36.00.2, 37.00, 52.21.22, 52.21.23, 68.32.1)</t>
  </si>
  <si>
    <t>тыс.м.куб</t>
  </si>
  <si>
    <t>Муниципальное унитарное предприятие «Томскстройзаказчик»</t>
  </si>
  <si>
    <t xml:space="preserve">70.22 (доп. 71.1, 71.11, 71.11.1, 71.12.5, 71.12.6, 71.20.9) </t>
  </si>
  <si>
    <t>Унитарное муниципальное предприятие «Томскфармация»</t>
  </si>
  <si>
    <t>47.73
(доп. 46.46.1, 47.74, 96.09)</t>
  </si>
  <si>
    <t>Муниципальное унитарное предприятие Города Томска «Зрение»</t>
  </si>
  <si>
    <t>Рынок услуг розничной торговли медицинскими изделиями и сопутствующими товарами, лекарственными препаратами</t>
  </si>
  <si>
    <t xml:space="preserve">47.7 (доп. 47.73, 86.21) </t>
  </si>
  <si>
    <t>МБОУДО «ДШИ № 1»</t>
  </si>
  <si>
    <t>количество получателей</t>
  </si>
  <si>
    <t>МБОУДО «ДМШ № 2»</t>
  </si>
  <si>
    <t>МАОУДО «ДШИ № 3»</t>
  </si>
  <si>
    <t>МБОУДО «ДМШ № 4»</t>
  </si>
  <si>
    <t>МБОУДО «ДШИ № 5»</t>
  </si>
  <si>
    <t>МБОУДО «ДШИ № 8»</t>
  </si>
  <si>
    <t>МАОУДО «ДХШ № 1»</t>
  </si>
  <si>
    <t>МАОУДО «ДХШ № 2»</t>
  </si>
  <si>
    <t>МАУ «МИБС»</t>
  </si>
  <si>
    <t>67 649 </t>
  </si>
  <si>
    <t>67 744 </t>
  </si>
  <si>
    <t>МАУ «Музей истории Томска»</t>
  </si>
  <si>
    <t>91.02 
(доп. 47.78.3, 47.89.1, 79.90.1, 79.90.2)</t>
  </si>
  <si>
    <t>МАУ «ДК «КТО»</t>
  </si>
  <si>
    <t>90.04.3 
(доп. 56.10, 56.21, 59.20.2, 73.11, 74.20, 77.29, 90.01, 90.02, 90.03, 90.04.1, 93.21, 93.29.1, 93.29.2, 93.29.3, 93.29.9)</t>
  </si>
  <si>
    <t>МАУ «ДК «Маяк»</t>
  </si>
  <si>
    <t>90.04.3 
(доп. 47.99.2, 56.29.2, 77.21, 77.29, 90.03, 93.11, 93.21, 93.29, 93.29.2, 93.29.9)</t>
  </si>
  <si>
    <t>МАУ «ЗЦ «Аэлита»</t>
  </si>
  <si>
    <t>90.04 
(доп. 47.11, 56.30, 59.14)</t>
  </si>
  <si>
    <t>МАУ «ДК «Светлый»</t>
  </si>
  <si>
    <t>90.04.3 
(доп. 90.04, 93.2, 93.29, 93.29.2)</t>
  </si>
  <si>
    <t>МАУ «ДК «Томский перекрёсток»</t>
  </si>
  <si>
    <t>90.04.3 (доп. 93.29)</t>
  </si>
  <si>
    <t>МБУ «ЦБ УК»</t>
  </si>
  <si>
    <t>69.20.2</t>
  </si>
  <si>
    <t>Муниципальное казенное учреждение по контролю за состоянием объектов благоустройства "Санитарная милиция Города Томска"</t>
  </si>
  <si>
    <t>69.10</t>
  </si>
  <si>
    <t>Муниципальное казенное учреждение Города Томска "Центр организации дорожного движения"</t>
  </si>
  <si>
    <t>52.21.29 
(доп. 33.13, 43.29, 52.21.22, 63.11.1)</t>
  </si>
  <si>
    <t>МБУ "Томск САХ"</t>
  </si>
  <si>
    <t>Рынок дорожной деятельности  (за исключением проектирования)</t>
  </si>
  <si>
    <t>81.29 
(доп. 23.99, 33.12, 37.00, 38.12, 38.21, 41.20, 42.11, 43.33, 43.34, 45.20, 49.41, 68.20)</t>
  </si>
  <si>
    <t>работа</t>
  </si>
  <si>
    <t>Муниципальное бюджетное учреждение "Томский городской центр инвентаризации и учета"</t>
  </si>
  <si>
    <t>Рынок кадастровых и землеустроительных работ</t>
  </si>
  <si>
    <t>84.11.3 
(доп. 63.11, 63.11.1, 68.31.51, 68.31.52, 68.32, 69.10, 70.22, 71.11, 71.12, 71.12.7, 71.12.9, 71.20.9, 72.19, 96.09)</t>
  </si>
  <si>
    <t>МБУ ДО ДЮСШ №1</t>
  </si>
  <si>
    <t>85.41 
(доп.93.19)</t>
  </si>
  <si>
    <t>человек</t>
  </si>
  <si>
    <t>МАУ ДО ДЮСШ №2</t>
  </si>
  <si>
    <t>85.41 
(доп. 93.11, 93.19)</t>
  </si>
  <si>
    <t>МАУ ДО ДЮСШ №3</t>
  </si>
  <si>
    <t>МБУ ДО ДЮСШ №4</t>
  </si>
  <si>
    <t>85.41 
(доп 77.21, 93.11)</t>
  </si>
  <si>
    <t>МБУ ДО ДЮСШ №6</t>
  </si>
  <si>
    <t>МБУ ДО ДЮСШ №7 по шахматам</t>
  </si>
  <si>
    <t>МБУ ДО ДЮСШ №15</t>
  </si>
  <si>
    <t>85.41 
(доп. 55.90, 77.21, 93.11, 93.19, 96.04)</t>
  </si>
  <si>
    <t>МАУ ДО ДЮСШ №16</t>
  </si>
  <si>
    <t>85.41 
(доп. 93.11. 93.19)</t>
  </si>
  <si>
    <t>МАУ ДО ДЮСШ  №17</t>
  </si>
  <si>
    <t>85.41 
(доп. 93.1, 93.11. 93.19)</t>
  </si>
  <si>
    <t>МАУ ДО ДЮСШ ЗВС</t>
  </si>
  <si>
    <t>85.41 
(доп. 49.39.2, 77.21, 93.11, 93.19)</t>
  </si>
  <si>
    <t>МБУ ДО ДЮСШ ТВС</t>
  </si>
  <si>
    <t>МБУ ДО ДЮСШ бокса</t>
  </si>
  <si>
    <t>85.41 
(доп. 77.21, 93.1, 93.29, 96.04)</t>
  </si>
  <si>
    <t>МАУ ДО ДЮСШ «Кедр»</t>
  </si>
  <si>
    <t>85.41 
(доп. 55.90. 77.21, 86.90, 93.1)</t>
  </si>
  <si>
    <t>МАУ ДО ДЮСШ УСЦ ВВС имени В.А. Шевелева</t>
  </si>
  <si>
    <t>85.41 
(55.20, 68.20, 86.90, 93.11, 93.19, 96.04)</t>
  </si>
  <si>
    <t>МАУ ДО ДЮСШ «Победа»</t>
  </si>
  <si>
    <t>85.41 
(доп. 77.21, 93.19, 96.04)</t>
  </si>
  <si>
    <t>МАУ ДО ДЮСШ единоборств</t>
  </si>
  <si>
    <t>85.41 
(доп. 55.20, 93.11, 93.19)</t>
  </si>
  <si>
    <t>МАУ «ЦСИ»</t>
  </si>
  <si>
    <t>93.19 
(доп. 49.3, 55.90, 56.29, 63.91, 77.21, 77.29.1, 78.10, 79.90.2, 82.99, 93.11, 93.29, 93.29.9)</t>
  </si>
  <si>
    <t>МАУ ЦПСА «Семья»</t>
  </si>
  <si>
    <t>88.99 
(доп. 69.10, 87.90, 88.10, 93.19, 96.09)</t>
  </si>
  <si>
    <t>МБУ «ЦБ»</t>
  </si>
  <si>
    <t>МБУ "Муниципальные информационные технологии"</t>
  </si>
  <si>
    <t>63.11.1
62.0
62.09</t>
  </si>
  <si>
    <t>МБУ "Управление бухгалтерского учета"</t>
  </si>
  <si>
    <t>69.20</t>
  </si>
  <si>
    <t>Муниципальное бюджетное учреждение Города Томска "Проектно-сметное бюро"</t>
  </si>
  <si>
    <t>Рынок архитектурно-строительного проектирования</t>
  </si>
  <si>
    <t>71.1 
(доп. 68.20.2, 71.11.1, 71.12.1, 71.12.5, 71.12.6, 71.2, 77.39.25, 96.0)</t>
  </si>
  <si>
    <t>Муниципальное бюджетное учреждение "Архитерно-планировочное управление"</t>
  </si>
  <si>
    <t>71.11 
(доп. 63.11.1, 71.11.2, 71.12, 71.12.1, 71.12.4, 71.12.41, 71.12.42, 71.12.9)</t>
  </si>
  <si>
    <t>Муниципальное автономное дошкольное образовательное учреждение детский сад комбинированного вида № 1 г.Томска</t>
  </si>
  <si>
    <t>85.11 (доп. 85.41, 86.21, 86.90.9)</t>
  </si>
  <si>
    <t>Муниципальное автономное дошкольное образовательное учреждение детcкий сад общеразвивающего вида № 2 г. Томска</t>
  </si>
  <si>
    <t>7018043840</t>
  </si>
  <si>
    <t>85.11 (доп. 85.41)</t>
  </si>
  <si>
    <t>Муниципальное автономное дошкольное образовательное учреждение Центр развития ребенка - детcкий сад  № 3 г. Томска</t>
  </si>
  <si>
    <t>7017115651</t>
  </si>
  <si>
    <t>Муниципальное бюджетное дошкольное образовательное учреждение детcкий сад общеразвивающего вида № 4 "Монтессори" г. Томска</t>
  </si>
  <si>
    <t>7021060290</t>
  </si>
  <si>
    <t>Муниципальное автономное дошкольное образовательное учреждение детский сад общеразвивающего вида № 5 г. Томска</t>
  </si>
  <si>
    <t>7017027733</t>
  </si>
  <si>
    <t>Муниципальное автономное дошкольное образовательное учреждение детский сад комбинированного вида № 6 г. Томска</t>
  </si>
  <si>
    <t>7017157316</t>
  </si>
  <si>
    <t>Муниципальное автономное дошкольное образовательное учреждение детский сад  №8 г. Томска</t>
  </si>
  <si>
    <t>7017192617</t>
  </si>
  <si>
    <t>Муниципальное автономное дошкольное образовательное учреждение детский сад общеразвивающего вида № 11 г. Томска</t>
  </si>
  <si>
    <t>7020016805</t>
  </si>
  <si>
    <t>Муниципальное автономное дошкольное образовательное учреждение детский сад № 13 г. Томска</t>
  </si>
  <si>
    <t>7017149756</t>
  </si>
  <si>
    <t>Муниципальное автономное дошкольное образовательное учреждение детский сад комбинированного вида № 15 г. Томска</t>
  </si>
  <si>
    <t>7020013995</t>
  </si>
  <si>
    <t>Муниципальное бюджетное дошкольное образовательное учреждение детcкий сад комбинированного вида № 18 г. Томска</t>
  </si>
  <si>
    <t>7017115482</t>
  </si>
  <si>
    <t>Муниципальное бюджетное дошкольное образовательное учреждение детcкий сад комбинированного вида № 19 г. Томска</t>
  </si>
  <si>
    <t>7017023707</t>
  </si>
  <si>
    <t>Муниципальное бюджетное дошкольное образовательное учреждение Центр развития ребенка - детcкий сад  № 21 г. Томска</t>
  </si>
  <si>
    <t>7019036451</t>
  </si>
  <si>
    <t>Муниципальное автономное дошкольное образовательное учреждение комбинированного вида № 22 г. Томска</t>
  </si>
  <si>
    <t>7018025217</t>
  </si>
  <si>
    <t>Муниципальное бюджетное дошкольное образовательное учреждение Центр развития ребенка - детcкий сад  № 23 г. Томска</t>
  </si>
  <si>
    <t>7017115500</t>
  </si>
  <si>
    <t>Муниципальное автономное дошкольное образовательное учреждение детcкий сад комбинированного вида № 24 г. Томска</t>
  </si>
  <si>
    <t>7017114369</t>
  </si>
  <si>
    <t>Муниципальное бюджетное дошкольное образовательное учреждение детcкий сад общеразвивающего вида № 27 г. Томска</t>
  </si>
  <si>
    <t>7017115531</t>
  </si>
  <si>
    <t>Муниципальное автономное дошкольное образовательное учреждение детcкий сад  № 28 г. Томска</t>
  </si>
  <si>
    <t>7017265110</t>
  </si>
  <si>
    <t>Муниципальное бюджетное дошкольное образовательное учреждение детский сад комбинированного вида № 30 г. Томска</t>
  </si>
  <si>
    <t>7020013956</t>
  </si>
  <si>
    <t>Муниципальное автономное дошкольное образовательное учреждение детcкий сад общеразвивающего вида № 33 г. Томска</t>
  </si>
  <si>
    <t>7018037526</t>
  </si>
  <si>
    <t>Муниципальное бюджетное дошкольное образовательное учреждение детcкий сад общеразвивающего вида № 35 г. Томска</t>
  </si>
  <si>
    <t>7018025200</t>
  </si>
  <si>
    <t>Муниципальное автономное дошкольное образовательное учреждение детский сад  № 38  г. Томска</t>
  </si>
  <si>
    <t>7017191420</t>
  </si>
  <si>
    <t>Муниципальное автономное дошкольное образовательное учреждение детский сад  № 39  г. Томска</t>
  </si>
  <si>
    <t>7017024806</t>
  </si>
  <si>
    <t>Муниципальное автономное дошкольное образовательное учреждение центр развития ребенка - детcкий сад № 40 г. Томска</t>
  </si>
  <si>
    <t>7018037460</t>
  </si>
  <si>
    <t>Муниципальное автономное дошкольное образовательное учреждение детский сад общеразвивающего вида № 44 г. Томска</t>
  </si>
  <si>
    <t>7020014491</t>
  </si>
  <si>
    <t>Муниципальное автономное дошкольное образовательное учреждение детский сад  № 45  г. Томска</t>
  </si>
  <si>
    <t>7017025310</t>
  </si>
  <si>
    <t>Муниципальное бюджетное дошкольное образовательное учреждение детcкий сад общеразвивающего вида № 46 г. Томска</t>
  </si>
  <si>
    <t>7017070640</t>
  </si>
  <si>
    <t>Муниципальное автономное дошкольное образовательное учреждение, детcкий сад общеразвивающего вида № 48 г. Томска</t>
  </si>
  <si>
    <t>7017024203</t>
  </si>
  <si>
    <t>85.11 (доп. 85.41.9)</t>
  </si>
  <si>
    <t>Муниципальное автономное дошкольное образовательное учреждение детский сад  № 50  г. Томска</t>
  </si>
  <si>
    <t>7017196403</t>
  </si>
  <si>
    <t>Муниципальное автономное дошкольное образовательное учреждение детский сад общеразвивающего вида № 51 г. Томска</t>
  </si>
  <si>
    <t>7020013963</t>
  </si>
  <si>
    <t>Муниципальное автономное дошкольное образовательное учреждение детский сад комбинированного вида № 53 г. Томска</t>
  </si>
  <si>
    <t>7020010754</t>
  </si>
  <si>
    <t>Муниципальное автономное дошкольное образовательное учреждение детcкий сад  № 54 г. Томска</t>
  </si>
  <si>
    <t>7017203643</t>
  </si>
  <si>
    <t>Муниципальное автономное дошкольное образовательное учреждение детский сад общеразвивающего вида № 56 г. Томска</t>
  </si>
  <si>
    <t>7020012631</t>
  </si>
  <si>
    <t>Муниципальное автономное дошкольное образовательное учреждение детcкий сад общеразвивающего вида № 57 г. Томска</t>
  </si>
  <si>
    <t>7019036412</t>
  </si>
  <si>
    <t>Муниципальное автономное дошкольное образовательное учреждение детский сад комбинированного вида № 60 г. Томска</t>
  </si>
  <si>
    <t>7018025785</t>
  </si>
  <si>
    <t>Муниципальное автономное дошкольное образовательное учреждение детский сад общеразвивающего вида № 61 г. Томска</t>
  </si>
  <si>
    <t>7020013970</t>
  </si>
  <si>
    <t>Муниципальное бюджетное дошкольное образовательное учреждение детcкий сад общеразвивающего вида № 62 г. Томска</t>
  </si>
  <si>
    <t>7018025792</t>
  </si>
  <si>
    <t>Муниципальное автономное дошкольное образовательное учреждение Центр развития ребенка - детcкий сад № 63 г. Томска</t>
  </si>
  <si>
    <t>7021041579</t>
  </si>
  <si>
    <t>Муниципальное бюджетное дошкольное образовательное учреждение детcкий сад комбинированного вида № 66 г. Томска</t>
  </si>
  <si>
    <t>7017007952</t>
  </si>
  <si>
    <t>Муниципальное автономное дошкольное образовательное учреждение детcкий сад комбинированного вида №69 г. Томска</t>
  </si>
  <si>
    <t>7019036395</t>
  </si>
  <si>
    <t>Муниципальное автономное дошкольное образовательное учреждение детcкий сад общеразвивающего вида № 73 г. Томска</t>
  </si>
  <si>
    <t>7019033732</t>
  </si>
  <si>
    <t>Муниципальное автономное дошкольное образовательное учреждение детcкий сад общеразвивающего вида № 76 г. Томска</t>
  </si>
  <si>
    <t>7019036388</t>
  </si>
  <si>
    <t>Муниципальное автономное дошкольное образовательное учреждение детский сад общеразвивающего вида № 77 г. Томска</t>
  </si>
  <si>
    <t>7020028046</t>
  </si>
  <si>
    <t>Муниципальное автономное дошкольное образовательное учреждение детский сад общеразвивающего вида № 79 г. Томска</t>
  </si>
  <si>
    <t>7019036363</t>
  </si>
  <si>
    <t>Муниципальное автономное дошкольное образовательное учреждение центр развития ребенка - детcкий сад № 82 г. Томска</t>
  </si>
  <si>
    <t>7020012303</t>
  </si>
  <si>
    <t>Муниципальное автономное дошкольное образовательное учреждение центр развития ребенка - детcкий сад № 83 г. Томска</t>
  </si>
  <si>
    <t>7020023390</t>
  </si>
  <si>
    <t>Муниципальное автономное дошкольное образовательное учреждение центр развития ребенка - детcкий сад № 85 г. Томска</t>
  </si>
  <si>
    <t>7018025224</t>
  </si>
  <si>
    <t>Муниципальное автономное дошкольное образовательное учреждение детский сад общеразвивающего вида № 86 г. Томска</t>
  </si>
  <si>
    <t>7017043326</t>
  </si>
  <si>
    <t>Муниципальное бюджетное дошкольное образовательное учреждение детский сад общеразвивающего вида № 88 г. Томска</t>
  </si>
  <si>
    <t>7019036275</t>
  </si>
  <si>
    <t>Муниципальное бюджетное дошкольное образовательное учреждение детский сад общеразвивающего вида № 89 г. Томска</t>
  </si>
  <si>
    <t>7017024210</t>
  </si>
  <si>
    <t>Муниципальное бюджетное дошкольное образовательное учреждение детский сад общеразвивающего вида № 93 г. Томска</t>
  </si>
  <si>
    <t>7019036290</t>
  </si>
  <si>
    <t>Муниципальное автономное дошкольное образовательное учреждение центр развития ребенка - детcкий сад № 94 г. Томска</t>
  </si>
  <si>
    <t>7019036300</t>
  </si>
  <si>
    <t>85.11 (доп. 85.41, 85.41.9)</t>
  </si>
  <si>
    <t>Муниципальное автономное дошкольное образовательное учреждение детский сад комбинированного вида № 95 г. Томска</t>
  </si>
  <si>
    <t>7020014484</t>
  </si>
  <si>
    <t>Муниципальное автономное дошкольное образовательное учреждение центр развития ребенка - детcкий сад № 96 г. Томска</t>
  </si>
  <si>
    <t>7017014029</t>
  </si>
  <si>
    <t>Муниципальное автономное дошкольное образовательное учреждение детский сад комбинированного вида № 99 г. Томска</t>
  </si>
  <si>
    <t>7017024517</t>
  </si>
  <si>
    <t>Муниципальное автономное дошкольное образовательное учреждение детский сад общеразвивающего вида №100 г. Томска</t>
  </si>
  <si>
    <t>7017091538</t>
  </si>
  <si>
    <t>Муниципальное автономное дошкольное образовательное учреждение центр развития ребенка - детcкий сад № 102 г. Томска</t>
  </si>
  <si>
    <t>Муниципальное бюджетное дошкольное образовательное учреждение детский сад общеразвивающего вида № 103 г. Томска</t>
  </si>
  <si>
    <t>7017024852</t>
  </si>
  <si>
    <t>Муниципальное бюджетное дошкольное образовательное учреждение детский сад № 104 г. Томска</t>
  </si>
  <si>
    <t>7020033769</t>
  </si>
  <si>
    <t>Муниципальное бюджетное дошкольное образовательное учреждение детский сад общеразвивающего вида № 133 г. Томска</t>
  </si>
  <si>
    <t>7017025302</t>
  </si>
  <si>
    <t>Муниципальное автономное дошкольное образовательное учреждение детский сад общеразвивающего вида № 134 г. Томска</t>
  </si>
  <si>
    <t>7020029378</t>
  </si>
  <si>
    <t>Муниципальное бюджетное учреждение централизованная бухгалтерия по обслуживанию муниципальных дошкольных образовательных учреждений г. Томска</t>
  </si>
  <si>
    <t>единица</t>
  </si>
  <si>
    <t>МАОУ Гуманитарный лицей</t>
  </si>
  <si>
    <t>Рынок услуг общего образования детей</t>
  </si>
  <si>
    <t>85.14 (доп. 85.41.91)</t>
  </si>
  <si>
    <t>МАОУ Сибирский лицей</t>
  </si>
  <si>
    <t>МАОУ  Лицей № 1 им А.С. Пушкина</t>
  </si>
  <si>
    <t>85.14 (доп. 85.11, 85.41)</t>
  </si>
  <si>
    <t>МАОУ СОШ № 2</t>
  </si>
  <si>
    <t>85.14 (доп. 85.41)</t>
  </si>
  <si>
    <t>МАОУ Мариинская СОШ № 3</t>
  </si>
  <si>
    <t xml:space="preserve">МАОУ СОШ № 4  им И.С. Черных </t>
  </si>
  <si>
    <t>МАОУ СОШ № 5 им. А.К. Ерохина</t>
  </si>
  <si>
    <t>МАОУ гимн. № 6</t>
  </si>
  <si>
    <t>МАОУ гимн. № 7</t>
  </si>
  <si>
    <t>МАОУ гимн. № 8</t>
  </si>
  <si>
    <t>МАОУ СОШ № 16</t>
  </si>
  <si>
    <t>МАОУ СОШ № 12</t>
  </si>
  <si>
    <t>85.14 (доп. 85.41.9)</t>
  </si>
  <si>
    <t>МАОУ гимн. № 13</t>
  </si>
  <si>
    <t>МАОУ СОШ № 14 им А.Ф. Лебедева</t>
  </si>
  <si>
    <t>85.14 (доп. 85.11, 85.12, 85.13, 85.41)</t>
  </si>
  <si>
    <t>МАОУ СОШ № 15</t>
  </si>
  <si>
    <t>МАОУ гимн. № 18</t>
  </si>
  <si>
    <t>МАОУ СОШ № 19</t>
  </si>
  <si>
    <t>МАОУ СОШ № 22</t>
  </si>
  <si>
    <t>85.14 (доп. 85.12, 85.13)</t>
  </si>
  <si>
    <t>МАОУ СОШ № 23</t>
  </si>
  <si>
    <t>МАОУ гимн. № 24 им М.В. Октябрьской</t>
  </si>
  <si>
    <t>МАОУ СОШ № 25</t>
  </si>
  <si>
    <t>МАОУ гимн. № 26</t>
  </si>
  <si>
    <t xml:space="preserve">МАОУ ООШ № 27 им. Г.Н. Ворошилова </t>
  </si>
  <si>
    <t>85.13 (доп. 85.11, 85.41.9 )</t>
  </si>
  <si>
    <t>МАОУ СОШ № 28</t>
  </si>
  <si>
    <t>МАОУ гимн. № 29</t>
  </si>
  <si>
    <t>МАОУ СОШ № 31</t>
  </si>
  <si>
    <t>МАОУ СОШ № 32</t>
  </si>
  <si>
    <t>МАОУ СОШ № 34</t>
  </si>
  <si>
    <t>МАОУ СОШ № 35</t>
  </si>
  <si>
    <t>МАОУ СОШ № 36</t>
  </si>
  <si>
    <t>МАОУ СОШ № 37</t>
  </si>
  <si>
    <t xml:space="preserve">МАОУ ООШ № 38 </t>
  </si>
  <si>
    <t>МАОУ СОШ № 40</t>
  </si>
  <si>
    <t>МАОУ СОШ № 41</t>
  </si>
  <si>
    <t>МАОУ СОШ № 42</t>
  </si>
  <si>
    <t>МАОУ СОШ № 43</t>
  </si>
  <si>
    <t>МАОУ СОШ № 44</t>
  </si>
  <si>
    <t>МАОУ СОШ № 46</t>
  </si>
  <si>
    <t>МАОУ СОШ № 47</t>
  </si>
  <si>
    <t>МАОУ СОШ № 50</t>
  </si>
  <si>
    <t>МАОУ лицей № 51</t>
  </si>
  <si>
    <t>МАОУ СОШ № 53</t>
  </si>
  <si>
    <t>МАОУ СОШ № 54</t>
  </si>
  <si>
    <t>МАОУ гимн. № 56</t>
  </si>
  <si>
    <t>МАОУ СОШ № 58</t>
  </si>
  <si>
    <t>МАОУ СОШ № 64</t>
  </si>
  <si>
    <t>МАОУ СОШ № 65</t>
  </si>
  <si>
    <t>85.13 (доп. 85.12, 85.14)</t>
  </si>
  <si>
    <t>МАОУ СОШ № 67</t>
  </si>
  <si>
    <t>85.14 (доп. 85.12, 85.13, 85.41)</t>
  </si>
  <si>
    <t>МАОУ санаторно-лесная школа</t>
  </si>
  <si>
    <t>85.13</t>
  </si>
  <si>
    <t>МБОУ Академический лицей им Г.А. Псахье</t>
  </si>
  <si>
    <t>85.14 (до. 85.12, 85.13, 85.41)</t>
  </si>
  <si>
    <t>МБОУ  лицей при ТПУ</t>
  </si>
  <si>
    <t>МБОУ школа-интернат № 1</t>
  </si>
  <si>
    <t>85.13 (доп. 85.41.91)</t>
  </si>
  <si>
    <t>МБОУ РКГ № 2</t>
  </si>
  <si>
    <t>МБОУ ООШИ № 22</t>
  </si>
  <si>
    <t>МБОУ СОШ № 33</t>
  </si>
  <si>
    <t>85.14 (доп. 85.13, 85.41.91)</t>
  </si>
  <si>
    <t>МБОУ ООШ № 39</t>
  </si>
  <si>
    <t>МБОУ ООШ № 66</t>
  </si>
  <si>
    <t>МБОУ ООШ № 45</t>
  </si>
  <si>
    <t>85.13 (доп. 85.41)</t>
  </si>
  <si>
    <t>МБОУ СОШ № 49</t>
  </si>
  <si>
    <t>МБОУ СОШ № 68</t>
  </si>
  <si>
    <t>МБОУ СОШ № 70</t>
  </si>
  <si>
    <t>МБУ ЦБ МООУ</t>
  </si>
  <si>
    <t xml:space="preserve">МАОУ "Томский Хобби-центр" </t>
  </si>
  <si>
    <t>Рынок услуг дополнительного образования</t>
  </si>
  <si>
    <t>85.41 
(доп. 47.19, 49.3, 49.41.2, 55.90, 56.10, 56.10.1, 56.10.3, 56.29, 58.11.1, 58.13, 69.10, 69.20.2, 78.10, 79.11, 85.41.9, 85.42.9, 86, 88.10, 90.01, 90.04, 93.29.2)</t>
  </si>
  <si>
    <t>человеко-часы</t>
  </si>
  <si>
    <t>МБОУ ДО ДДТ "Планета"</t>
  </si>
  <si>
    <t xml:space="preserve">МАОУ ДО ДДТ "Созвездие" </t>
  </si>
  <si>
    <t xml:space="preserve">МАОУ "Планирование карьеры" </t>
  </si>
  <si>
    <t xml:space="preserve">МБОУ ДО ДДТ "Искорка" </t>
  </si>
  <si>
    <t xml:space="preserve">МБОУ ДО ДДиЮ "Факел" </t>
  </si>
  <si>
    <t xml:space="preserve">МАОУ ДО ДДТ "У Белого озера" </t>
  </si>
  <si>
    <t xml:space="preserve">МАОУ ДО ДОО(П)Ц "Юниор" </t>
  </si>
  <si>
    <t xml:space="preserve">МАОУ  ДО ДЮЦ "Звездочка" г.Томска </t>
  </si>
  <si>
    <t xml:space="preserve">МАОУ ДО ДТДиМ </t>
  </si>
  <si>
    <t>МАОУ ДО ДЮЦ "Синяя птица</t>
  </si>
  <si>
    <t xml:space="preserve">МАОУ ДО ЦСФ </t>
  </si>
  <si>
    <t xml:space="preserve">МАОУ ДО ЦДТ "Луч" </t>
  </si>
  <si>
    <t xml:space="preserve">МАОУ ДО ДДЮ "КЕДР" г. Томска </t>
  </si>
  <si>
    <t xml:space="preserve">МАОУДО ДШИ №4 г. Томска </t>
  </si>
  <si>
    <t>МБОУ ДО ДДиЮ "Наша Гавань"</t>
  </si>
  <si>
    <t xml:space="preserve">МАОУ Школа "Эврика-развитие" г. Томска </t>
  </si>
  <si>
    <t>Рынок услуг общего образования</t>
  </si>
  <si>
    <t xml:space="preserve">МБОУ прогимназия "Кристина" </t>
  </si>
  <si>
    <t>85.11 (доп. 85.12)</t>
  </si>
  <si>
    <t xml:space="preserve">МАОУ СОШ № 11 им. В.И. Смирнова г. Томска </t>
  </si>
  <si>
    <t xml:space="preserve">МАОУ СОШ № 30 г. Томска </t>
  </si>
  <si>
    <t xml:space="preserve">МАОУ гимназия № 55 им. Е.Г. Вёрсткиной г. Томска </t>
  </si>
  <si>
    <t xml:space="preserve">МБУ ПМПК </t>
  </si>
  <si>
    <t>88.99</t>
  </si>
  <si>
    <t xml:space="preserve">МАУ ИМЦ </t>
  </si>
  <si>
    <t>85.42.9 (доп. 85.23, 85.42)</t>
  </si>
  <si>
    <t xml:space="preserve">МАОУ Школа «Перспектива» </t>
  </si>
  <si>
    <t>МБУ ЦБ ДО</t>
  </si>
  <si>
    <t>Муниципальное бюджетное учреждение «Административно-хозяйственное управление»</t>
  </si>
  <si>
    <t>68.32.2
(доп. 41.10, 41.20, 43.21, 43.22, 43.29, 43.3, 43.91, 43.99, 43.99.1, 45.20, 49.3, 52.10.9, 52.21.24, 53.20.3, 74.30, 77.11, 77.39.1, 77.39.21, 77.39.23, 77.39.25, 80.10, 80.20, 80.30, 81.22, 81.29.9, 82.19, 86.90.9)</t>
  </si>
  <si>
    <t>машино-часы</t>
  </si>
  <si>
    <t>МБУ "Центр технического надзора"</t>
  </si>
  <si>
    <t>71.12.1 (доп. 81.30)</t>
  </si>
  <si>
    <t>МКУ "ОДС г. Томска"</t>
  </si>
  <si>
    <t>84.25.1 
(доп. 63.91, 84.25.9, 85.42.9)</t>
  </si>
  <si>
    <t>МКУ "МЭЦТЗ"</t>
  </si>
  <si>
    <t>84.11 
(доп. 63.11.1, 69.10, 71.1, 71.12.5, 71.12.6, 73.20, 82.99)</t>
  </si>
  <si>
    <t>МБУ "Центр организации и контроля пассажироперевозок"</t>
  </si>
  <si>
    <t>52.21.29
(доп. 26.51.7, 33.13, 49.3, 49.32, 49.4, 71.12.4, 73.11, 73.20, 84.11.7)</t>
  </si>
  <si>
    <t>МКУ «Служба городских кладбищ»</t>
  </si>
  <si>
    <t>84.11.32</t>
  </si>
  <si>
    <t>Муниципальное казенное учреждение "Инженерная защита сооружений"</t>
  </si>
  <si>
    <t>42.91 
(доп. 01.61, 41.20, 42.99, 43.12, 43.29)</t>
  </si>
  <si>
    <t>МАДОУ "ДЕТСКИЙ САД № 48"</t>
  </si>
  <si>
    <t>Управление образования Администрации ЗАТО Северск</t>
  </si>
  <si>
    <t>МАДОУ "ДЕТСКИЙ САД № 7"</t>
  </si>
  <si>
    <t>МБДОУ " ДЕТСКИЙ САД № 40"</t>
  </si>
  <si>
    <t>МБДОУ " ДЕТСКИЙ САД № 44"</t>
  </si>
  <si>
    <t>МБДОУ " ЦРР - ДЕТСКИЙ САД № 56"</t>
  </si>
  <si>
    <t>МБДОУ " ЦРР - ДЕТСКИЙ САД № 60"</t>
  </si>
  <si>
    <t>МБДОУ "ДЕТСКИЙ САД  № 20"</t>
  </si>
  <si>
    <t>МБДОУ "ДЕТСКИЙ САД  № 52"</t>
  </si>
  <si>
    <t>МБДОУ "ДЕТСКИЙ САД № 11"</t>
  </si>
  <si>
    <t>МБДОУ "ДЕТСКИЙ САД № 17"</t>
  </si>
  <si>
    <t>МБДОУ "ДЕТСКИЙ САД № 25"</t>
  </si>
  <si>
    <t>МБДОУ "ДЕТСКИЙ САД № 27"</t>
  </si>
  <si>
    <t>МБДОУ "ДЕТСКИЙ САД № 34"</t>
  </si>
  <si>
    <t>МБДОУ "ДЕТСКИЙ САД № 37"</t>
  </si>
  <si>
    <t>МБДОУ "ДЕТСКИЙ САД № 47"</t>
  </si>
  <si>
    <t>МБДОУ "ДЕТСКИЙ САД № 50"</t>
  </si>
  <si>
    <t>МБДОУ "ДЕТСКИЙ САД № 53"</t>
  </si>
  <si>
    <t>МБДОУ "ДЕТСКИЙ САД № 54"</t>
  </si>
  <si>
    <t>МБДОУ "ДЕТСКИЙ САД № 55"</t>
  </si>
  <si>
    <t>МБДОУ "ЦРР -  ДЕТСКИЙ САД № 57"</t>
  </si>
  <si>
    <t>МБДОУ "ЦРР - ДЕТСКИЙ САД № 59"</t>
  </si>
  <si>
    <t>МБДОУ "ЦРР- ДЕТСКИЙ САД № 58"</t>
  </si>
  <si>
    <t>МБОУ  "СЕВЕРСКАЯ ГИМНАЗИЯ"</t>
  </si>
  <si>
    <t>Рынок среднего образования</t>
  </si>
  <si>
    <t>85.14 Образование общее среднее</t>
  </si>
  <si>
    <t>МБОУ " САМУСЬСКИЙ ЛИЦЕЙ"</t>
  </si>
  <si>
    <t>МБОУ "ОРЛОВСКАЯ СОШ"</t>
  </si>
  <si>
    <t>85.11 Образование дошкольное         85.14 Образование среднее общее</t>
  </si>
  <si>
    <t>МБОУ "СЕВЕРСКАЯ ШКОЛА-ИНТЕРНАТ ДЛЯ ОБУЧАЮЩИХСЯ С ОГРАНИЧЕННЫМИ ВОЗМОЖНОСТЯМИ ЗДОРОВЬЯ"</t>
  </si>
  <si>
    <t>МБОУ "СЕВЕРСКИЙ ЛИЦЕЙ"</t>
  </si>
  <si>
    <t>МБОУ "СОШ  № 78"</t>
  </si>
  <si>
    <t>МБОУ "СОШ № 196"</t>
  </si>
  <si>
    <t>МБОУ "СОШ № 197"</t>
  </si>
  <si>
    <t>МБОУ "СОШ № 198"</t>
  </si>
  <si>
    <t xml:space="preserve"> 85.14 Образование среднее общее;</t>
  </si>
  <si>
    <t>МБОУ "СОШ № 83"</t>
  </si>
  <si>
    <t>МБОУ "СОШ № 84"</t>
  </si>
  <si>
    <t>МБОУ "СОШ № 87"</t>
  </si>
  <si>
    <t>МБОУ "СОШ № 88 ИМЕНИ А.БОРОДИНА И А.КОЧЕВА"</t>
  </si>
  <si>
    <t>МБОУ "СОШ № 89"</t>
  </si>
  <si>
    <t>МБОУ "СОШ № 90"</t>
  </si>
  <si>
    <t>МАОУ "СОШ № 76"</t>
  </si>
  <si>
    <t>МАОУ "СОШ № 80"</t>
  </si>
  <si>
    <t>МАОУ СФМЛ</t>
  </si>
  <si>
    <t>МУП "Нарымское ЖКХ"</t>
  </si>
  <si>
    <t>МКУ КУМИ Парабельского района</t>
  </si>
  <si>
    <t>35.11</t>
  </si>
  <si>
    <t>тыс. квт час</t>
  </si>
  <si>
    <t>49.41</t>
  </si>
  <si>
    <t>43.12</t>
  </si>
  <si>
    <t>52.21</t>
  </si>
  <si>
    <t>МУП Парабельский центр поддержки предпринимательства "Приоритет"</t>
  </si>
  <si>
    <t xml:space="preserve">69.20.2 </t>
  </si>
  <si>
    <t>МУП "Парабельская центральная районная аптека № 26"</t>
  </si>
  <si>
    <t>Торговля розничная</t>
  </si>
  <si>
    <t>ООО АТП</t>
  </si>
  <si>
    <t>МО "Парабельский район"</t>
  </si>
  <si>
    <t>Регулярные перевозки пассажиров автобусами в городском и пригородном сообщении</t>
  </si>
  <si>
    <t xml:space="preserve">49.31.21 </t>
  </si>
  <si>
    <t>Александровское сельское поселение</t>
  </si>
  <si>
    <t>Департамент транспорта, дорожной деятельности и связи Томской области</t>
  </si>
  <si>
    <t>ООО "Томское время"</t>
  </si>
  <si>
    <t xml:space="preserve">Томская область </t>
  </si>
  <si>
    <r>
      <t>тыс.м</t>
    </r>
    <r>
      <rPr>
        <vertAlign val="superscript"/>
        <sz val="12"/>
        <rFont val="PT Astra Serif"/>
        <family val="1"/>
        <charset val="204"/>
      </rPr>
      <t>3</t>
    </r>
  </si>
  <si>
    <r>
      <t xml:space="preserve">Объем реализованных </t>
    </r>
    <r>
      <rPr>
        <b/>
        <u/>
        <sz val="12"/>
        <color indexed="8"/>
        <rFont val="PT Astra Serif"/>
        <family val="1"/>
        <charset val="204"/>
      </rPr>
      <t xml:space="preserve">хозяйствующим субъектом </t>
    </r>
    <r>
      <rPr>
        <b/>
        <sz val="12"/>
        <color indexed="8"/>
        <rFont val="PT Astra Serif"/>
        <family val="1"/>
        <charset val="204"/>
      </rPr>
      <t xml:space="preserve"> товаров, работ и услуг в натуральном выражении (единиц) </t>
    </r>
  </si>
  <si>
    <r>
      <rPr>
        <b/>
        <u/>
        <sz val="12"/>
        <color indexed="8"/>
        <rFont val="PT Astra Serif"/>
        <family val="1"/>
        <charset val="204"/>
      </rPr>
      <t>Общая величина</t>
    </r>
    <r>
      <rPr>
        <b/>
        <sz val="12"/>
        <color indexed="8"/>
        <rFont val="PT Astra Serif"/>
        <family val="1"/>
        <charset val="204"/>
      </rPr>
      <t xml:space="preserve"> реализованных на рынке товаров, работ и услуг в натуральном выражении (единиц)</t>
    </r>
  </si>
  <si>
    <t>Общая величина стоимостного оборота рынка, тыс. руб.</t>
  </si>
  <si>
    <t>МУНИЦИПАЛЬНОЕ УЧРЕЖДЕНИЕ "АДМИНИСТРАЦИЯ ЛУКАШКИН-ЯРСКОГО СЕЛЬСКОГО ПОСЕЛЕНИЯ"</t>
  </si>
  <si>
    <t>МКУ Администрация Назинского сельского поселения</t>
  </si>
  <si>
    <t xml:space="preserve">МКУ Администрация Лукашкин-Ярского сельского поселения </t>
  </si>
  <si>
    <t>АДМИНИСТРАЦИЯ АЛЕКСАНДРОВСКОГО РАЙОНА ТОМСКОЙ ОБЛАСТИ</t>
  </si>
  <si>
    <t xml:space="preserve">АДМИНИСТРАЦИЯ АЛЕКСАНДРОВСКОГО РАЙОНА ТОМСКОЙ ОБЛАСТИ </t>
  </si>
  <si>
    <t>н/д</t>
  </si>
  <si>
    <t>УРМИЗ ВЕРХНЕКЕТСКОГО РАЙОНА</t>
  </si>
  <si>
    <t>МКУ Администрация Макзырского сельского поселения </t>
  </si>
  <si>
    <t>СТЕПАНОВСКОЕ СЕЛЬСКЛЕ ПОСЕЛЕНИЕ ВЕРХНЕКЕТСКОГО РАЙОНА ТОМСКОЙ ОБЛАСТИ</t>
  </si>
  <si>
    <t>МУНИЦИПАЛЬНОЕ ОБРАЗОВАНИЕ «ВЕРХНЕКЕТСКИЙ РАЙОН»</t>
  </si>
  <si>
    <t>МУНИЦИПАЛЬНОЕ ОБРАЗОВАНИЕ "ВЕРХНЕКЕТСКИЙ РАЙОН"</t>
  </si>
  <si>
    <t>МУНИЦИПАЛЬНОЕ КАЗЕННОЕ УЧРЕЖДЕНИЕ АДМИНИСТРАЦИЯ ГОРОДСКОГО ОКРУГА СТРЕЖЕВОЙ</t>
  </si>
  <si>
    <t>Администрация Городского Округа Стрежевой</t>
  </si>
  <si>
    <t>МУНИЦИПАЛЬНОЕ ОБРАЗОВАНИЕ ГОРОДСКОЙ ОКРУГ СТРЕЖЕВОЙ</t>
  </si>
  <si>
    <t>7017433213 </t>
  </si>
  <si>
    <t>Доля участия Томской области/муниципального образования, %</t>
  </si>
  <si>
    <t xml:space="preserve">Реестр хозяйствующих субъектов, доля участия Томской области и муниципальных образований Томской области в которых составляет 50 и более процентов </t>
  </si>
  <si>
    <t>МУП "Жилкомсервис" Александровского сельского поселения</t>
  </si>
  <si>
    <t xml:space="preserve">
60.20 Деятельность в области телевизионного вещания</t>
  </si>
  <si>
    <t>58.13 издание газет</t>
  </si>
  <si>
    <t>АО "Редакция газеты "Томские новости"</t>
  </si>
  <si>
    <t>Рынок общего образования</t>
  </si>
  <si>
    <t xml:space="preserve">Рынок оказания услуг по перевозке пассажиров по муниципальным/межмуниципальным
маршрутам регулярных перевозок
</t>
  </si>
  <si>
    <t>Производство электрической энергии</t>
  </si>
  <si>
    <t xml:space="preserve">Рынок дорожной деятельности </t>
  </si>
  <si>
    <t xml:space="preserve">[2] Прочерк означает отсутствие статистического учета реализованной продукции (товаров, работ, услуг) в натуральном выражении </t>
  </si>
  <si>
    <r>
      <t xml:space="preserve">[1] </t>
    </r>
    <r>
      <rPr>
        <sz val="12"/>
        <color theme="1"/>
        <rFont val="PT Astra Serif"/>
        <family val="1"/>
        <charset val="204"/>
      </rPr>
      <t xml:space="preserve"> Отсутствие данных означает, что статистическая информация по объему рынка не может быть предоставлена по причине  ограниченного числа хозяйствующих субъектов на данном рынке</t>
    </r>
  </si>
  <si>
    <r>
      <t>Доля выручки в общей величине стоимостного оборота рынка</t>
    </r>
    <r>
      <rPr>
        <sz val="8"/>
        <color theme="1"/>
        <rFont val="PT Astra Serif"/>
        <family val="1"/>
        <charset val="204"/>
      </rPr>
      <t>1</t>
    </r>
  </si>
  <si>
    <r>
      <t>Доля реализованных на рынке товаров, работ, услуг в натуральном выражении</t>
    </r>
    <r>
      <rPr>
        <sz val="7"/>
        <color theme="1"/>
        <rFont val="PT Astra Serif"/>
        <family val="1"/>
        <charset val="204"/>
      </rPr>
      <t>2</t>
    </r>
  </si>
  <si>
    <t>...Данные не размещаются в целях обеспечения конфиденциальности первичных статистических данных, полученных от организаций, в соответствии с Федеральным законом от 29.11.2007 № 282-ФЗ (ст.4, п.5; ст. 9. П.1)</t>
  </si>
  <si>
    <t>…</t>
  </si>
  <si>
    <t>г. Кедровый</t>
  </si>
  <si>
    <t>..</t>
  </si>
  <si>
    <t>42.11; 63.11; 50.50</t>
  </si>
  <si>
    <t>Приложение к докладу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</si>
</sst>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0.0"/>
    <numFmt numFmtId="165" formatCode="#,##0_ ;\-#,##0\ "/>
    <numFmt numFmtId="166" formatCode="_-* #,##0\ _₽_-;\-* #,##0\ _₽_-;_-* &quot;-&quot;??\ _₽_-;_-@_-"/>
    <numFmt numFmtId="167" formatCode="#,##0.0"/>
    <numFmt numFmtId="168" formatCode="#,##0.00\ _₽"/>
    <numFmt numFmtId="169" formatCode="0.0%"/>
    <numFmt numFmtId="170" formatCode="_-* #,##0_-;\-* #,##0_-;_-* &quot;-&quot;??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PT Astra Serif"/>
      <family val="1"/>
      <charset val="204"/>
    </font>
    <font>
      <b/>
      <sz val="12"/>
      <color indexed="8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12"/>
      <color rgb="FFFF0000"/>
      <name val="PT Astra Serif"/>
      <family val="1"/>
      <charset val="204"/>
    </font>
    <font>
      <sz val="11"/>
      <color indexed="8"/>
      <name val="PT Astra Serif"/>
      <family val="1"/>
      <charset val="204"/>
    </font>
    <font>
      <sz val="8"/>
      <name val="Arial"/>
      <family val="2"/>
    </font>
    <font>
      <vertAlign val="superscript"/>
      <sz val="12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b/>
      <u/>
      <sz val="12"/>
      <color indexed="8"/>
      <name val="PT Astra Serif"/>
      <family val="1"/>
      <charset val="204"/>
    </font>
    <font>
      <b/>
      <sz val="12"/>
      <name val="PT Astra Serif"/>
      <family val="1"/>
      <charset val="204"/>
    </font>
    <font>
      <sz val="8"/>
      <color theme="1"/>
      <name val="PT Astra Serif"/>
      <family val="1"/>
      <charset val="204"/>
    </font>
    <font>
      <sz val="7"/>
      <color theme="1"/>
      <name val="PT Astra Serif"/>
      <family val="1"/>
      <charset val="204"/>
    </font>
    <font>
      <b/>
      <sz val="14"/>
      <color theme="1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210">
    <xf numFmtId="0" fontId="0" fillId="0" borderId="0" xfId="0"/>
    <xf numFmtId="0" fontId="2" fillId="0" borderId="0" xfId="0" applyFont="1"/>
    <xf numFmtId="0" fontId="2" fillId="0" borderId="0" xfId="0" applyFont="1"/>
    <xf numFmtId="0" fontId="4" fillId="0" borderId="0" xfId="0" applyFont="1"/>
    <xf numFmtId="1" fontId="6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1" fontId="6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9" fontId="7" fillId="2" borderId="1" xfId="1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168" fontId="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6" fillId="2" borderId="1" xfId="0" applyFont="1" applyFill="1" applyBorder="1" applyAlignment="1">
      <alignment horizontal="center" vertical="center" wrapText="1" shrinkToFi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/>
    <xf numFmtId="0" fontId="4" fillId="2" borderId="7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7" fontId="7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" fontId="6" fillId="2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7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2" borderId="0" xfId="0" applyFont="1" applyFill="1"/>
    <xf numFmtId="0" fontId="6" fillId="2" borderId="0" xfId="0" applyFont="1" applyFill="1"/>
    <xf numFmtId="0" fontId="4" fillId="0" borderId="0" xfId="0" applyFont="1"/>
    <xf numFmtId="167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168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9" fontId="7" fillId="0" borderId="1" xfId="1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165" fontId="4" fillId="2" borderId="1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/>
    </xf>
    <xf numFmtId="166" fontId="4" fillId="2" borderId="1" xfId="4" applyNumberFormat="1" applyFont="1" applyFill="1" applyBorder="1" applyAlignment="1">
      <alignment horizontal="center" vertical="center"/>
    </xf>
    <xf numFmtId="167" fontId="7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7" fillId="2" borderId="1" xfId="5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170" fontId="7" fillId="2" borderId="1" xfId="4" applyNumberFormat="1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/>
    </xf>
    <xf numFmtId="9" fontId="15" fillId="2" borderId="1" xfId="1" applyNumberFormat="1" applyFont="1" applyFill="1" applyBorder="1" applyAlignment="1">
      <alignment horizontal="center" vertical="center"/>
    </xf>
    <xf numFmtId="169" fontId="7" fillId="2" borderId="1" xfId="1" applyNumberFormat="1" applyFont="1" applyFill="1" applyBorder="1" applyAlignment="1">
      <alignment horizontal="center" vertical="center"/>
    </xf>
    <xf numFmtId="10" fontId="7" fillId="2" borderId="1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9" fillId="0" borderId="0" xfId="0" applyFont="1"/>
    <xf numFmtId="0" fontId="9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 shrinkToFit="1"/>
    </xf>
    <xf numFmtId="164" fontId="7" fillId="2" borderId="1" xfId="1" applyNumberFormat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 wrapText="1"/>
    </xf>
    <xf numFmtId="164" fontId="7" fillId="2" borderId="1" xfId="4" applyNumberFormat="1" applyFont="1" applyFill="1" applyBorder="1" applyAlignment="1">
      <alignment horizontal="center" vertical="center"/>
    </xf>
    <xf numFmtId="164" fontId="7" fillId="2" borderId="1" xfId="4" applyNumberFormat="1" applyFont="1" applyFill="1" applyBorder="1" applyAlignment="1">
      <alignment horizontal="center" vertical="center" wrapText="1"/>
    </xf>
    <xf numFmtId="164" fontId="7" fillId="3" borderId="9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0" fontId="18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9" fontId="7" fillId="2" borderId="2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9" fontId="6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9" fontId="7" fillId="2" borderId="3" xfId="1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</cellXfs>
  <cellStyles count="6">
    <cellStyle name="Обычный" xfId="0" builtinId="0"/>
    <cellStyle name="Обычный_Лист1" xfId="5"/>
    <cellStyle name="Процентный" xfId="1" builtinId="5"/>
    <cellStyle name="Процентный 2" xfId="2"/>
    <cellStyle name="Процентный 2 2" xfId="3"/>
    <cellStyle name="Финансовый" xfId="4" builtin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322</xdr:row>
      <xdr:rowOff>0</xdr:rowOff>
    </xdr:from>
    <xdr:to>
      <xdr:col>3</xdr:col>
      <xdr:colOff>676275</xdr:colOff>
      <xdr:row>322</xdr:row>
      <xdr:rowOff>171450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1819275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600075</xdr:colOff>
      <xdr:row>322</xdr:row>
      <xdr:rowOff>0</xdr:rowOff>
    </xdr:from>
    <xdr:to>
      <xdr:col>3</xdr:col>
      <xdr:colOff>676275</xdr:colOff>
      <xdr:row>322</xdr:row>
      <xdr:rowOff>152400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819275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600075</xdr:colOff>
      <xdr:row>322</xdr:row>
      <xdr:rowOff>0</xdr:rowOff>
    </xdr:from>
    <xdr:to>
      <xdr:col>3</xdr:col>
      <xdr:colOff>676275</xdr:colOff>
      <xdr:row>322</xdr:row>
      <xdr:rowOff>152400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819275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600075</xdr:colOff>
      <xdr:row>322</xdr:row>
      <xdr:rowOff>0</xdr:rowOff>
    </xdr:from>
    <xdr:to>
      <xdr:col>3</xdr:col>
      <xdr:colOff>676275</xdr:colOff>
      <xdr:row>322</xdr:row>
      <xdr:rowOff>171450</xdr:rowOff>
    </xdr:to>
    <xdr:sp macro="" textlink="">
      <xdr:nvSpPr>
        <xdr:cNvPr id="5" name="Text Box 9583"/>
        <xdr:cNvSpPr txBox="1">
          <a:spLocks noChangeArrowheads="1"/>
        </xdr:cNvSpPr>
      </xdr:nvSpPr>
      <xdr:spPr bwMode="auto">
        <a:xfrm>
          <a:off x="1819275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123825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2419350" y="257298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9" name="Text Box 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" name="Text Box 1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" name="Text Box 1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3" name="Text Box 2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3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0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1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68" name="Text Box 2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69" name="Text Box 3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5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2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3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9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7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03" name="Text Box 2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04" name="Text Box 3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11" name="Text Box 3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7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8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4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5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1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2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8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9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45" name="Text Box 2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46" name="Text Box 3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2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59" name="Text Box 2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60" name="Text Box 3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6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7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74" name="Text Box 3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80" name="Text Box 2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81" name="Text Box 3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87" name="Text Box 2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88" name="Text Box 3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94" name="Text Box 2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95" name="Text Box 3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1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2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8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9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5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6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2" name="Text Box 800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3" name="Text Box 800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229" name="Text Box 8009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230" name="Text Box 8010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36" name="Text Box 801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37" name="Text Box 801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243" name="Text Box 8023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244" name="Text Box 8024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250" name="Text Box 8030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251" name="Text Box 8031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257" name="Text Box 8037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258" name="Text Box 8038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64" name="Text Box 804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65" name="Text Box 804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271" name="Text Box 8051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272" name="Text Box 8052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278" name="Text Box 8058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279" name="Text Box 8059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285" name="Text Box 8065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286" name="Text Box 8066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292" name="Text Box 8072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293" name="Text Box 8073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299" name="Text Box 8079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300" name="Text Box 8080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306" name="Text Box 8086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307" name="Text Box 8087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313" name="Text Box 8093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314" name="Text Box 8094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320" name="Text Box 8100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321" name="Text Box 8101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327" name="Text Box 8107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328" name="Text Box 8108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334" name="Text Box 8114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335" name="Text Box 8115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341" name="Text Box 8121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342" name="Text Box 8122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348" name="Text Box 812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349" name="Text Box 812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355" name="Text Box 813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356" name="Text Box 813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362" name="Text Box 8142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363" name="Text Box 8143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369" name="Text Box 8149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370" name="Text Box 8150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376" name="Text Box 8156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377" name="Text Box 8157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383" name="Text Box 8163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384" name="Text Box 8164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38100</xdr:rowOff>
    </xdr:to>
    <xdr:sp macro="" textlink="">
      <xdr:nvSpPr>
        <xdr:cNvPr id="385" name="Text Box 384"/>
        <xdr:cNvSpPr txBox="1">
          <a:spLocks noChangeArrowheads="1"/>
        </xdr:cNvSpPr>
      </xdr:nvSpPr>
      <xdr:spPr bwMode="auto">
        <a:xfrm>
          <a:off x="2419350" y="2572988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38100</xdr:rowOff>
    </xdr:to>
    <xdr:sp macro="" textlink="">
      <xdr:nvSpPr>
        <xdr:cNvPr id="386" name="Text Box 385"/>
        <xdr:cNvSpPr txBox="1">
          <a:spLocks noChangeArrowheads="1"/>
        </xdr:cNvSpPr>
      </xdr:nvSpPr>
      <xdr:spPr bwMode="auto">
        <a:xfrm>
          <a:off x="2419350" y="2572988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387" name="Text Box 386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388" name="Text Box 387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389" name="Text Box 388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390" name="Text Box 8170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391" name="Text Box 8171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38100</xdr:rowOff>
    </xdr:to>
    <xdr:sp macro="" textlink="">
      <xdr:nvSpPr>
        <xdr:cNvPr id="392" name="Text Box 391"/>
        <xdr:cNvSpPr txBox="1">
          <a:spLocks noChangeArrowheads="1"/>
        </xdr:cNvSpPr>
      </xdr:nvSpPr>
      <xdr:spPr bwMode="auto">
        <a:xfrm>
          <a:off x="2419350" y="2572988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38100</xdr:rowOff>
    </xdr:to>
    <xdr:sp macro="" textlink="">
      <xdr:nvSpPr>
        <xdr:cNvPr id="393" name="Text Box 392"/>
        <xdr:cNvSpPr txBox="1">
          <a:spLocks noChangeArrowheads="1"/>
        </xdr:cNvSpPr>
      </xdr:nvSpPr>
      <xdr:spPr bwMode="auto">
        <a:xfrm>
          <a:off x="2419350" y="2572988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394" name="Text Box 393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395" name="Text Box 394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396" name="Text Box 395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397" name="Text Box 8177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398" name="Text Box 8178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399" name="Text Box 398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400" name="Text Box 399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401" name="Text Box 400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402" name="Text Box 401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03" name="Text Box 40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04" name="Text Box 818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05" name="Text Box 818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406" name="Text Box 405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407" name="Text Box 406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408" name="Text Box 407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409" name="Text Box 408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10" name="Text Box 40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11" name="Text Box 819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12" name="Text Box 819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413" name="Text Box 412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414" name="Text Box 413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415" name="Text Box 414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416" name="Text Box 415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17" name="Text Box 41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18" name="Text Box 819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19" name="Text Box 819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420" name="Text Box 419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421" name="Text Box 420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422" name="Text Box 421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423" name="Text Box 422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424" name="Text Box 423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425" name="Text Box 2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427" name="Text Box 42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428" name="Text Box 42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29" name="Text Box 42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30" name="Text Box 42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31" name="Text Box 43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32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33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434" name="Text Box 43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435" name="Text Box 43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36" name="Text Box 43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37" name="Text Box 43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38" name="Text Box 43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39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441" name="Text Box 440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442" name="Text Box 441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443" name="Text Box 442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444" name="Text Box 443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445" name="Text Box 444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446" name="Text Box 2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447" name="Text Box 3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448" name="Text Box 447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449" name="Text Box 448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50" name="Text Box 44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51" name="Text Box 45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52" name="Text Box 45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53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455" name="Text Box 45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456" name="Text Box 45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57" name="Text Box 45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58" name="Text Box 45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59" name="Text Box 45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60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61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462" name="Text Box 461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463" name="Text Box 462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464" name="Text Box 463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465" name="Text Box 464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466" name="Text Box 465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467" name="Text Box 2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469" name="Text Box 46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470" name="Text Box 46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71" name="Text Box 47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72" name="Text Box 47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73" name="Text Box 47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74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75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476" name="Text Box 475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477" name="Text Box 476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478" name="Text Box 477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479" name="Text Box 478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80" name="Text Box 47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81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483" name="Text Box 48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484" name="Text Box 48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85" name="Text Box 48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86" name="Text Box 48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87" name="Text Box 48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89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490" name="Text Box 489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491" name="Text Box 490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92" name="Text Box 49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93" name="Text Box 49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94" name="Text Box 49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95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96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497" name="Text Box 49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498" name="Text Box 49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499" name="Text Box 49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00" name="Text Box 49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01" name="Text Box 50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02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03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504" name="Text Box 50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505" name="Text Box 50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06" name="Text Box 50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07" name="Text Box 50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08" name="Text Box 50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09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511" name="Text Box 510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512" name="Text Box 511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13" name="Text Box 51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14" name="Text Box 51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15" name="Text Box 51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16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17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518" name="Text Box 51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519" name="Text Box 51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20" name="Text Box 51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21" name="Text Box 52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22" name="Text Box 52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23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24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525" name="Text Box 52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526" name="Text Box 52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27" name="Text Box 52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28" name="Text Box 52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29" name="Text Box 52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31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532" name="Text Box 531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533" name="Text Box 532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34" name="Text Box 53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35" name="Text Box 53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36" name="Text Box 53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37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38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539" name="Text Box 538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540" name="Text Box 539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541" name="Text Box 540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542" name="Text Box 541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543" name="Text Box 542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544" name="Text Box 2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545" name="Text Box 3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546" name="Text Box 545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547" name="Text Box 546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548" name="Text Box 547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549" name="Text Box 548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550" name="Text Box 549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552" name="Text Box 3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553" name="Text Box 552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554" name="Text Box 553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555" name="Text Box 554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556" name="Text Box 555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557" name="Text Box 556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558" name="Text Box 2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559" name="Text Box 3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560" name="Text Box 55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561" name="Text Box 56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62" name="Text Box 56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63" name="Text Box 56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64" name="Text Box 56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65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66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567" name="Text Box 56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568" name="Text Box 56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69" name="Text Box 56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70" name="Text Box 56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71" name="Text Box 57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72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73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574" name="Text Box 57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575" name="Text Box 57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76" name="Text Box 57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77" name="Text Box 57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78" name="Text Box 57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79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80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581" name="Text Box 580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582" name="Text Box 581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583" name="Text Box 582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584" name="Text Box 583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85" name="Text Box 58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86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87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588" name="Text Box 587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589" name="Text Box 588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590" name="Text Box 589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591" name="Text Box 590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592" name="Text Box 591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593" name="Text Box 2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594" name="Text Box 3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595" name="Text Box 59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596" name="Text Box 59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597" name="Text Box 596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598" name="Text Box 597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599" name="Text Box 59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00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01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602" name="Text Box 601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603" name="Text Box 602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04" name="Text Box 60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05" name="Text Box 60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06" name="Text Box 60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07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08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609" name="Text Box 60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610" name="Text Box 60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611" name="Text Box 610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612" name="Text Box 611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613" name="Text Box 612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614" name="Text Box 2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615" name="Text Box 3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616" name="Text Box 61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617" name="Text Box 61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18" name="Text Box 61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19" name="Text Box 61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20" name="Text Box 61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21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22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623" name="Text Box 62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624" name="Text Box 62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25" name="Text Box 62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26" name="Text Box 62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27" name="Text Box 62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28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29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630" name="Text Box 629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631" name="Text Box 630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32" name="Text Box 63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33" name="Text Box 63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34" name="Text Box 63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35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36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637" name="Text Box 63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638" name="Text Box 63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39" name="Text Box 63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40" name="Text Box 63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41" name="Text Box 64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42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43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644" name="Text Box 643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645" name="Text Box 644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646" name="Text Box 645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647" name="Text Box 646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648" name="Text Box 647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649" name="Text Box 2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650" name="Text Box 3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651" name="Text Box 65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652" name="Text Box 65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53" name="Text Box 65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54" name="Text Box 65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55" name="Text Box 65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56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57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658" name="Text Box 65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659" name="Text Box 65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660" name="Text Box 659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661" name="Text Box 660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62" name="Text Box 66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63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64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665" name="Text Box 66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666" name="Text Box 66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67" name="Text Box 66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68" name="Text Box 66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69" name="Text Box 66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70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71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672" name="Text Box 671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673" name="Text Box 672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674" name="Text Box 673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675" name="Text Box 674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676" name="Text Box 675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677" name="Text Box 2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678" name="Text Box 3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679" name="Text Box 678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680" name="Text Box 679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81" name="Text Box 68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82" name="Text Box 68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83" name="Text Box 68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84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85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686" name="Text Box 68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687" name="Text Box 68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88" name="Text Box 68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89" name="Text Box 68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90" name="Text Box 68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91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692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693" name="Text Box 692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694" name="Text Box 693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695" name="Text Box 694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696" name="Text Box 695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697" name="Text Box 696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698" name="Text Box 2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699" name="Text Box 3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700" name="Text Box 69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701" name="Text Box 70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02" name="Text Box 70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03" name="Text Box 70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04" name="Text Box 70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05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06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707" name="Text Box 70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708" name="Text Box 70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09" name="Text Box 70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10" name="Text Box 70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11" name="Text Box 71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12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714" name="Text Box 713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715" name="Text Box 714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16" name="Text Box 71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17" name="Text Box 71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18" name="Text Box 71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19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20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721" name="Text Box 72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722" name="Text Box 72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23" name="Text Box 72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24" name="Text Box 72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25" name="Text Box 72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26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27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728" name="Text Box 727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729" name="Text Box 728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30" name="Text Box 72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31" name="Text Box 73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32" name="Text Box 73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33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34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735" name="Text Box 734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736" name="Text Box 735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37" name="Text Box 73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38" name="Text Box 73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39" name="Text Box 73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40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41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742" name="Text Box 74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743" name="Text Box 74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44" name="Text Box 74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45" name="Text Box 74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46" name="Text Box 74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47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48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749" name="Text Box 74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750" name="Text Box 74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51" name="Text Box 75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52" name="Text Box 75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53" name="Text Box 75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54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55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756" name="Text Box 75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757" name="Text Box 75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58" name="Text Box 75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59" name="Text Box 75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60" name="Text Box 75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61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62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763" name="Text Box 76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764" name="Text Box 76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765" name="Text Box 764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766" name="Text Box 765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767" name="Text Box 766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768" name="Text Box 2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769" name="Text Box 3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770" name="Text Box 76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771" name="Text Box 77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72" name="Text Box 77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73" name="Text Box 77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74" name="Text Box 77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75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76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777" name="Text Box 77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778" name="Text Box 77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79" name="Text Box 77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80" name="Text Box 77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81" name="Text Box 78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82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83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784" name="Text Box 78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785" name="Text Box 78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86" name="Text Box 78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87" name="Text Box 78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88" name="Text Box 78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89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90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791" name="Text Box 79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792" name="Text Box 79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93" name="Text Box 79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94" name="Text Box 79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95" name="Text Box 79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96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797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798" name="Text Box 797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799" name="Text Box 798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00" name="Text Box 79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01" name="Text Box 80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02" name="Text Box 80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03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04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805" name="Text Box 80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806" name="Text Box 80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807" name="Text Box 806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808" name="Text Box 807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809" name="Text Box 808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810" name="Text Box 2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811" name="Text Box 3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812" name="Text Box 81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813" name="Text Box 81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14" name="Text Box 81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15" name="Text Box 81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16" name="Text Box 81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17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18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819" name="Text Box 81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820" name="Text Box 81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21" name="Text Box 82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22" name="Text Box 82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23" name="Text Box 82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24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25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826" name="Text Box 82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827" name="Text Box 82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28" name="Text Box 82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29" name="Text Box 82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30" name="Text Box 82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31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32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833" name="Text Box 83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834" name="Text Box 83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35" name="Text Box 83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36" name="Text Box 83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37" name="Text Box 83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38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39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840" name="Text Box 83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841" name="Text Box 84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42" name="Text Box 84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43" name="Text Box 84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44" name="Text Box 84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45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46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847" name="Text Box 84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848" name="Text Box 84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49" name="Text Box 84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50" name="Text Box 84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51" name="Text Box 85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52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53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854" name="Text Box 85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855" name="Text Box 85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56" name="Text Box 85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57" name="Text Box 85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58" name="Text Box 85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59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60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861" name="Text Box 860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862" name="Text Box 861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863" name="Text Box 862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864" name="Text Box 863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865" name="Text Box 864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866" name="Text Box 2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867" name="Text Box 3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868" name="Text Box 867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869" name="Text Box 868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870" name="Text Box 869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871" name="Text Box 870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872" name="Text Box 871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873" name="Text Box 2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874" name="Text Box 3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875" name="Text Box 87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876" name="Text Box 87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77" name="Text Box 87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78" name="Text Box 87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79" name="Text Box 87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80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81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38100</xdr:rowOff>
    </xdr:to>
    <xdr:sp macro="" textlink="">
      <xdr:nvSpPr>
        <xdr:cNvPr id="882" name="Text Box 881"/>
        <xdr:cNvSpPr txBox="1">
          <a:spLocks noChangeArrowheads="1"/>
        </xdr:cNvSpPr>
      </xdr:nvSpPr>
      <xdr:spPr bwMode="auto">
        <a:xfrm>
          <a:off x="2419350" y="2572988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38100</xdr:rowOff>
    </xdr:to>
    <xdr:sp macro="" textlink="">
      <xdr:nvSpPr>
        <xdr:cNvPr id="883" name="Text Box 882"/>
        <xdr:cNvSpPr txBox="1">
          <a:spLocks noChangeArrowheads="1"/>
        </xdr:cNvSpPr>
      </xdr:nvSpPr>
      <xdr:spPr bwMode="auto">
        <a:xfrm>
          <a:off x="2419350" y="2572988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884" name="Text Box 883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885" name="Text Box 884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886" name="Text Box 885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887" name="Text Box 2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888" name="Text Box 3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889" name="Text Box 88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890" name="Text Box 88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91" name="Text Box 89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92" name="Text Box 89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93" name="Text Box 89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94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95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896" name="Text Box 89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897" name="Text Box 89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98" name="Text Box 89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899" name="Text Box 89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00" name="Text Box 89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01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02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903" name="Text Box 90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904" name="Text Box 90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05" name="Text Box 90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06" name="Text Box 90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07" name="Text Box 90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08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09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910" name="Text Box 90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911" name="Text Box 91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12" name="Text Box 91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13" name="Text Box 91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14" name="Text Box 91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15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16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917" name="Text Box 91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918" name="Text Box 91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19" name="Text Box 91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20" name="Text Box 91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21" name="Text Box 92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22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23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924" name="Text Box 92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925" name="Text Box 92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26" name="Text Box 92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27" name="Text Box 92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28" name="Text Box 92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29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30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931" name="Text Box 93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932" name="Text Box 93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33" name="Text Box 93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34" name="Text Box 93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35" name="Text Box 93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36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37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938" name="Text Box 93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939" name="Text Box 93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40" name="Text Box 93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41" name="Text Box 94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42" name="Text Box 94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43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44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945" name="Text Box 94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946" name="Text Box 94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47" name="Text Box 94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48" name="Text Box 94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49" name="Text Box 94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50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51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952" name="Text Box 95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953" name="Text Box 95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54" name="Text Box 95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55" name="Text Box 95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56" name="Text Box 95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57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58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959" name="Text Box 95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960" name="Text Box 95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61" name="Text Box 96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62" name="Text Box 96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63" name="Text Box 96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64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65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966" name="Text Box 96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967" name="Text Box 96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68" name="Text Box 96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69" name="Text Box 96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70" name="Text Box 96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71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72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973" name="Text Box 97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974" name="Text Box 97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75" name="Text Box 97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76" name="Text Box 97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77" name="Text Box 97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78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79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980" name="Text Box 97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981" name="Text Box 98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82" name="Text Box 98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83" name="Text Box 98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84" name="Text Box 98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85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86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987" name="Text Box 98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988" name="Text Box 98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89" name="Text Box 98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90" name="Text Box 98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91" name="Text Box 99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93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994" name="Text Box 99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995" name="Text Box 99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96" name="Text Box 99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97" name="Text Box 99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98" name="Text Box 99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999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00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001" name="Text Box 100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002" name="Text Box 100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03" name="Text Box 100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04" name="Text Box 100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05" name="Text Box 100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06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07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008" name="Text Box 100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009" name="Text Box 100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10" name="Text Box 100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11" name="Text Box 101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12" name="Text Box 101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13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14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015" name="Text Box 101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016" name="Text Box 101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17" name="Text Box 101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18" name="Text Box 101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19" name="Text Box 101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20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21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022" name="Text Box 102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023" name="Text Box 102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24" name="Text Box 102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25" name="Text Box 102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26" name="Text Box 102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27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28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029" name="Text Box 102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030" name="Text Box 102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31" name="Text Box 103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32" name="Text Box 103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33" name="Text Box 103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34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35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036" name="Text Box 103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037" name="Text Box 103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38" name="Text Box 103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39" name="Text Box 103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40" name="Text Box 103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41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42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043" name="Text Box 104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044" name="Text Box 104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45" name="Text Box 104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46" name="Text Box 104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47" name="Text Box 104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48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49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050" name="Text Box 104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051" name="Text Box 105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52" name="Text Box 105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53" name="Text Box 105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54" name="Text Box 105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56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057" name="Text Box 1056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058" name="Text Box 1057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59" name="Text Box 105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60" name="Text Box 105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61" name="Text Box 106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62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63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064" name="Text Box 106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065" name="Text Box 106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66" name="Text Box 106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67" name="Text Box 106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68" name="Text Box 106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69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70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071" name="Text Box 1070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072" name="Text Box 1071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73" name="Text Box 107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74" name="Text Box 107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75" name="Text Box 107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76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77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078" name="Text Box 107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079" name="Text Box 107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80" name="Text Box 107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81" name="Text Box 108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82" name="Text Box 108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83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84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085" name="Text Box 108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086" name="Text Box 108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87" name="Text Box 108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88" name="Text Box 108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89" name="Text Box 108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90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91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092" name="Text Box 109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093" name="Text Box 109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94" name="Text Box 109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95" name="Text Box 109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96" name="Text Box 109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97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098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099" name="Text Box 109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100" name="Text Box 109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01" name="Text Box 110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02" name="Text Box 110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03" name="Text Box 110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04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05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106" name="Text Box 110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107" name="Text Box 110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08" name="Text Box 110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09" name="Text Box 110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10" name="Text Box 110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11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12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113" name="Text Box 111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114" name="Text Box 111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15" name="Text Box 111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16" name="Text Box 111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17" name="Text Box 111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18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19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1120" name="Text Box 1119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1121" name="Text Box 1120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22" name="Text Box 112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23" name="Text Box 112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24" name="Text Box 112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25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26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127" name="Text Box 112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128" name="Text Box 112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29" name="Text Box 112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30" name="Text Box 112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31" name="Text Box 113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32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33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134" name="Text Box 113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135" name="Text Box 113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36" name="Text Box 113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37" name="Text Box 113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38" name="Text Box 113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39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40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141" name="Text Box 114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142" name="Text Box 114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43" name="Text Box 114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44" name="Text Box 114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45" name="Text Box 114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46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47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148" name="Text Box 114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149" name="Text Box 114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50" name="Text Box 114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51" name="Text Box 115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52" name="Text Box 115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53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54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1155" name="Text Box 1154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1156" name="Text Box 1155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57" name="Text Box 115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58" name="Text Box 115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59" name="Text Box 115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60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61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162" name="Text Box 116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163" name="Text Box 116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64" name="Text Box 116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65" name="Text Box 116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66" name="Text Box 116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67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68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169" name="Text Box 116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170" name="Text Box 116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71" name="Text Box 117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72" name="Text Box 117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73" name="Text Box 117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74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75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176" name="Text Box 117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177" name="Text Box 117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78" name="Text Box 117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79" name="Text Box 117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80" name="Text Box 117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81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82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183" name="Text Box 118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184" name="Text Box 118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85" name="Text Box 118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86" name="Text Box 118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87" name="Text Box 118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88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89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190" name="Text Box 118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191" name="Text Box 119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92" name="Text Box 119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93" name="Text Box 119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94" name="Text Box 119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95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96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197" name="Text Box 119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198" name="Text Box 119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199" name="Text Box 119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00" name="Text Box 119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01" name="Text Box 120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02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03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204" name="Text Box 120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205" name="Text Box 120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06" name="Text Box 120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07" name="Text Box 120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08" name="Text Box 120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09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10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211" name="Text Box 121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212" name="Text Box 121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13" name="Text Box 121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14" name="Text Box 121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15" name="Text Box 121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16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17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218" name="Text Box 121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219" name="Text Box 121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20" name="Text Box 121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21" name="Text Box 122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22" name="Text Box 122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23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24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225" name="Text Box 122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226" name="Text Box 122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1227" name="Text Box 1226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1228" name="Text Box 1227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29" name="Text Box 122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30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31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232" name="Text Box 123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233" name="Text Box 123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34" name="Text Box 123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35" name="Text Box 123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36" name="Text Box 123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37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38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239" name="Text Box 123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240" name="Text Box 123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41" name="Text Box 124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42" name="Text Box 124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43" name="Text Box 124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44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45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246" name="Text Box 124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247" name="Text Box 124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48" name="Text Box 124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49" name="Text Box 124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50" name="Text Box 124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51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52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253" name="Text Box 125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254" name="Text Box 125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55" name="Text Box 125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56" name="Text Box 125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57" name="Text Box 125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58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59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260" name="Text Box 125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261" name="Text Box 126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62" name="Text Box 126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63" name="Text Box 126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64" name="Text Box 126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65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66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1267" name="Text Box 1266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1268" name="Text Box 1267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269" name="Text Box 1268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270" name="Text Box 1269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71" name="Text Box 127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72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73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274" name="Text Box 127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275" name="Text Box 127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76" name="Text Box 127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77" name="Text Box 127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78" name="Text Box 127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79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80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281" name="Text Box 128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282" name="Text Box 128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83" name="Text Box 128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84" name="Text Box 128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85" name="Text Box 128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86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87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288" name="Text Box 128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289" name="Text Box 128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90" name="Text Box 128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91" name="Text Box 129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92" name="Text Box 129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93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94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295" name="Text Box 129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296" name="Text Box 129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97" name="Text Box 129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98" name="Text Box 129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299" name="Text Box 129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00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01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302" name="Text Box 130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303" name="Text Box 130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04" name="Text Box 130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05" name="Text Box 130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06" name="Text Box 130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07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08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309" name="Text Box 130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310" name="Text Box 130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11" name="Text Box 131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12" name="Text Box 131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13" name="Text Box 131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14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15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316" name="Text Box 131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317" name="Text Box 131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18" name="Text Box 131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19" name="Text Box 131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20" name="Text Box 131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21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22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323" name="Text Box 132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324" name="Text Box 132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25" name="Text Box 132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26" name="Text Box 132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27" name="Text Box 132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28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29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330" name="Text Box 132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331" name="Text Box 133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32" name="Text Box 133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33" name="Text Box 133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34" name="Text Box 133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35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36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337" name="Text Box 133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338" name="Text Box 133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39" name="Text Box 133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40" name="Text Box 133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41" name="Text Box 134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42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43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344" name="Text Box 134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345" name="Text Box 134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46" name="Text Box 134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47" name="Text Box 134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48" name="Text Box 134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49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50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351" name="Text Box 135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352" name="Text Box 135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53" name="Text Box 135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54" name="Text Box 135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55" name="Text Box 135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56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57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358" name="Text Box 135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359" name="Text Box 135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60" name="Text Box 135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61" name="Text Box 136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62" name="Text Box 136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63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64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365" name="Text Box 136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366" name="Text Box 136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67" name="Text Box 136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68" name="Text Box 136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69" name="Text Box 136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70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71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372" name="Text Box 137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373" name="Text Box 137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74" name="Text Box 137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75" name="Text Box 137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76" name="Text Box 137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77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78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379" name="Text Box 137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380" name="Text Box 137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81" name="Text Box 138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82" name="Text Box 138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83" name="Text Box 138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84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85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386" name="Text Box 138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387" name="Text Box 138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88" name="Text Box 138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89" name="Text Box 138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90" name="Text Box 138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91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92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393" name="Text Box 139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394" name="Text Box 139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95" name="Text Box 139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96" name="Text Box 139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97" name="Text Box 139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98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399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400" name="Text Box 139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401" name="Text Box 140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02" name="Text Box 140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03" name="Text Box 140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04" name="Text Box 140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05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06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407" name="Text Box 140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408" name="Text Box 140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09" name="Text Box 140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10" name="Text Box 140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11" name="Text Box 141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12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13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414" name="Text Box 141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415" name="Text Box 141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16" name="Text Box 141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17" name="Text Box 141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18" name="Text Box 141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19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20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1421" name="Text Box 1420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1422" name="Text Box 1421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423" name="Text Box 1422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424" name="Text Box 1423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25" name="Text Box 142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26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27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428" name="Text Box 142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429" name="Text Box 142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30" name="Text Box 142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31" name="Text Box 143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32" name="Text Box 143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33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34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435" name="Text Box 143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436" name="Text Box 143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37" name="Text Box 143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38" name="Text Box 143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39" name="Text Box 143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40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41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442" name="Text Box 144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443" name="Text Box 144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44" name="Text Box 144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45" name="Text Box 144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46" name="Text Box 144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47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48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449" name="Text Box 144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450" name="Text Box 144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51" name="Text Box 145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52" name="Text Box 145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53" name="Text Box 145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54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55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456" name="Text Box 145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457" name="Text Box 145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58" name="Text Box 145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59" name="Text Box 145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60" name="Text Box 145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61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62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463" name="Text Box 146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464" name="Text Box 146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65" name="Text Box 146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66" name="Text Box 146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67" name="Text Box 146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68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69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470" name="Text Box 146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471" name="Text Box 147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72" name="Text Box 147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73" name="Text Box 147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74" name="Text Box 147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75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76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477" name="Text Box 147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478" name="Text Box 147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79" name="Text Box 147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80" name="Text Box 147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81" name="Text Box 148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82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83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484" name="Text Box 148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485" name="Text Box 148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86" name="Text Box 148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87" name="Text Box 148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88" name="Text Box 148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89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90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491" name="Text Box 149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492" name="Text Box 149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1493" name="Text Box 1492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1494" name="Text Box 1493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95" name="Text Box 149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497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498" name="Text Box 149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499" name="Text Box 149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00" name="Text Box 149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01" name="Text Box 150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02" name="Text Box 150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03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04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1505" name="Text Box 1504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1506" name="Text Box 1505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07" name="Text Box 150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08" name="Text Box 150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09" name="Text Box 150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10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11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512" name="Text Box 151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513" name="Text Box 151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14" name="Text Box 151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15" name="Text Box 151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16" name="Text Box 151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17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18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519" name="Text Box 151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520" name="Text Box 151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21" name="Text Box 152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22" name="Text Box 152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23" name="Text Box 152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24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25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526" name="Text Box 152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527" name="Text Box 152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28" name="Text Box 152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29" name="Text Box 152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30" name="Text Box 152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31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32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1533" name="Text Box 1532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1534" name="Text Box 1533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35" name="Text Box 153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36" name="Text Box 153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37" name="Text Box 153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38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39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540" name="Text Box 153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541" name="Text Box 154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42" name="Text Box 154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43" name="Text Box 154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44" name="Text Box 154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45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46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547" name="Text Box 154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548" name="Text Box 154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49" name="Text Box 154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50" name="Text Box 154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51" name="Text Box 155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52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53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554" name="Text Box 155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555" name="Text Box 155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1556" name="Text Box 1555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1557" name="Text Box 1556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58" name="Text Box 155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59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60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561" name="Text Box 156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562" name="Text Box 156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63" name="Text Box 156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64" name="Text Box 156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65" name="Text Box 156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66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67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568" name="Text Box 1567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569" name="Text Box 1568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70" name="Text Box 156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71" name="Text Box 157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72" name="Text Box 157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73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74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575" name="Text Box 157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576" name="Text Box 157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77" name="Text Box 157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78" name="Text Box 157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79" name="Text Box 157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80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81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582" name="Text Box 158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583" name="Text Box 158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84" name="Text Box 158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85" name="Text Box 158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86" name="Text Box 158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87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88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589" name="Text Box 158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590" name="Text Box 158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1591" name="Text Box 1590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1592" name="Text Box 1591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93" name="Text Box 159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94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595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596" name="Text Box 159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597" name="Text Box 159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1598" name="Text Box 1597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1599" name="Text Box 1598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00" name="Text Box 159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01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02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603" name="Text Box 160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604" name="Text Box 160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05" name="Text Box 160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06" name="Text Box 160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07" name="Text Box 160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08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09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1610" name="Text Box 1609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1611" name="Text Box 1610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612" name="Text Box 1611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613" name="Text Box 1612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14" name="Text Box 161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15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16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617" name="Text Box 161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618" name="Text Box 161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19" name="Text Box 161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20" name="Text Box 161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21" name="Text Box 162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22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23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624" name="Text Box 162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625" name="Text Box 162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26" name="Text Box 162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27" name="Text Box 162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28" name="Text Box 162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29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30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631" name="Text Box 163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632" name="Text Box 163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33" name="Text Box 163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34" name="Text Box 163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35" name="Text Box 163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36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37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638" name="Text Box 163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639" name="Text Box 163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40" name="Text Box 163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41" name="Text Box 164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42" name="Text Box 164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43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44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645" name="Text Box 164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646" name="Text Box 164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47" name="Text Box 164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48" name="Text Box 164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49" name="Text Box 164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50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51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1652" name="Text Box 1651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1653" name="Text Box 1652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654" name="Text Box 1653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655" name="Text Box 1654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1656" name="Text Box 1655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1657" name="Text Box 2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1658" name="Text Box 3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123825</xdr:rowOff>
    </xdr:to>
    <xdr:sp macro="" textlink="">
      <xdr:nvSpPr>
        <xdr:cNvPr id="1659" name="Text Box 1658"/>
        <xdr:cNvSpPr txBox="1">
          <a:spLocks noChangeArrowheads="1"/>
        </xdr:cNvSpPr>
      </xdr:nvSpPr>
      <xdr:spPr bwMode="auto">
        <a:xfrm>
          <a:off x="2419350" y="257298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660" name="Text Box 165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661" name="Text Box 166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62" name="Text Box 166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63" name="Text Box 166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64" name="Text Box 166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65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66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123825</xdr:rowOff>
    </xdr:to>
    <xdr:sp macro="" textlink="">
      <xdr:nvSpPr>
        <xdr:cNvPr id="1667" name="Text Box 1666"/>
        <xdr:cNvSpPr txBox="1">
          <a:spLocks noChangeArrowheads="1"/>
        </xdr:cNvSpPr>
      </xdr:nvSpPr>
      <xdr:spPr bwMode="auto">
        <a:xfrm>
          <a:off x="2419350" y="257298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668" name="Text Box 166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669" name="Text Box 166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70" name="Text Box 166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71" name="Text Box 167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72" name="Text Box 167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73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74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123825</xdr:rowOff>
    </xdr:to>
    <xdr:sp macro="" textlink="">
      <xdr:nvSpPr>
        <xdr:cNvPr id="1675" name="Text Box 1674"/>
        <xdr:cNvSpPr txBox="1">
          <a:spLocks noChangeArrowheads="1"/>
        </xdr:cNvSpPr>
      </xdr:nvSpPr>
      <xdr:spPr bwMode="auto">
        <a:xfrm>
          <a:off x="2419350" y="257298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676" name="Text Box 167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677" name="Text Box 167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78" name="Text Box 167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79" name="Text Box 167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80" name="Text Box 167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81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82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123825</xdr:rowOff>
    </xdr:to>
    <xdr:sp macro="" textlink="">
      <xdr:nvSpPr>
        <xdr:cNvPr id="1683" name="Text Box 1682"/>
        <xdr:cNvSpPr txBox="1">
          <a:spLocks noChangeArrowheads="1"/>
        </xdr:cNvSpPr>
      </xdr:nvSpPr>
      <xdr:spPr bwMode="auto">
        <a:xfrm>
          <a:off x="2419350" y="257298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684" name="Text Box 168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685" name="Text Box 168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86" name="Text Box 168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87" name="Text Box 168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88" name="Text Box 168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89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90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171450</xdr:rowOff>
    </xdr:to>
    <xdr:sp macro="" textlink="">
      <xdr:nvSpPr>
        <xdr:cNvPr id="1691" name="Text Box 1690"/>
        <xdr:cNvSpPr txBox="1">
          <a:spLocks noChangeArrowheads="1"/>
        </xdr:cNvSpPr>
      </xdr:nvSpPr>
      <xdr:spPr bwMode="auto">
        <a:xfrm>
          <a:off x="2419350" y="257298825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92" name="Text Box 169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93" name="Text Box 169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94" name="Text Box 169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95" name="Text Box 169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96" name="Text Box 169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97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698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123825</xdr:rowOff>
    </xdr:to>
    <xdr:sp macro="" textlink="">
      <xdr:nvSpPr>
        <xdr:cNvPr id="1699" name="Text Box 1698"/>
        <xdr:cNvSpPr txBox="1">
          <a:spLocks noChangeArrowheads="1"/>
        </xdr:cNvSpPr>
      </xdr:nvSpPr>
      <xdr:spPr bwMode="auto">
        <a:xfrm>
          <a:off x="2419350" y="257298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700" name="Text Box 169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701" name="Text Box 170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02" name="Text Box 170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03" name="Text Box 170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04" name="Text Box 170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05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06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123825</xdr:rowOff>
    </xdr:to>
    <xdr:sp macro="" textlink="">
      <xdr:nvSpPr>
        <xdr:cNvPr id="1707" name="Text Box 1706"/>
        <xdr:cNvSpPr txBox="1">
          <a:spLocks noChangeArrowheads="1"/>
        </xdr:cNvSpPr>
      </xdr:nvSpPr>
      <xdr:spPr bwMode="auto">
        <a:xfrm>
          <a:off x="2419350" y="257298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708" name="Text Box 170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709" name="Text Box 170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10" name="Text Box 170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11" name="Text Box 171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12" name="Text Box 171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13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14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123825</xdr:rowOff>
    </xdr:to>
    <xdr:sp macro="" textlink="">
      <xdr:nvSpPr>
        <xdr:cNvPr id="1715" name="Text Box 1714"/>
        <xdr:cNvSpPr txBox="1">
          <a:spLocks noChangeArrowheads="1"/>
        </xdr:cNvSpPr>
      </xdr:nvSpPr>
      <xdr:spPr bwMode="auto">
        <a:xfrm>
          <a:off x="2419350" y="257298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716" name="Text Box 171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717" name="Text Box 171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18" name="Text Box 171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19" name="Text Box 171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20" name="Text Box 171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21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22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123825</xdr:rowOff>
    </xdr:to>
    <xdr:sp macro="" textlink="">
      <xdr:nvSpPr>
        <xdr:cNvPr id="1723" name="Text Box 1722"/>
        <xdr:cNvSpPr txBox="1">
          <a:spLocks noChangeArrowheads="1"/>
        </xdr:cNvSpPr>
      </xdr:nvSpPr>
      <xdr:spPr bwMode="auto">
        <a:xfrm>
          <a:off x="2419350" y="257298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724" name="Text Box 172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725" name="Text Box 172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26" name="Text Box 172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27" name="Text Box 172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28" name="Text Box 172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29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30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123825</xdr:rowOff>
    </xdr:to>
    <xdr:sp macro="" textlink="">
      <xdr:nvSpPr>
        <xdr:cNvPr id="1731" name="Text Box 1730"/>
        <xdr:cNvSpPr txBox="1">
          <a:spLocks noChangeArrowheads="1"/>
        </xdr:cNvSpPr>
      </xdr:nvSpPr>
      <xdr:spPr bwMode="auto">
        <a:xfrm>
          <a:off x="2419350" y="257298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732" name="Text Box 173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733" name="Text Box 173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34" name="Text Box 173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35" name="Text Box 173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36" name="Text Box 173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37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38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123825</xdr:rowOff>
    </xdr:to>
    <xdr:sp macro="" textlink="">
      <xdr:nvSpPr>
        <xdr:cNvPr id="1739" name="Text Box 1738"/>
        <xdr:cNvSpPr txBox="1">
          <a:spLocks noChangeArrowheads="1"/>
        </xdr:cNvSpPr>
      </xdr:nvSpPr>
      <xdr:spPr bwMode="auto">
        <a:xfrm>
          <a:off x="2419350" y="257298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740" name="Text Box 173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741" name="Text Box 174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42" name="Text Box 174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43" name="Text Box 174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44" name="Text Box 174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45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46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123825</xdr:rowOff>
    </xdr:to>
    <xdr:sp macro="" textlink="">
      <xdr:nvSpPr>
        <xdr:cNvPr id="1747" name="Text Box 1746"/>
        <xdr:cNvSpPr txBox="1">
          <a:spLocks noChangeArrowheads="1"/>
        </xdr:cNvSpPr>
      </xdr:nvSpPr>
      <xdr:spPr bwMode="auto">
        <a:xfrm>
          <a:off x="2419350" y="257298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748" name="Text Box 174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749" name="Text Box 174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50" name="Text Box 174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51" name="Text Box 175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52" name="Text Box 175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53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54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171450</xdr:rowOff>
    </xdr:to>
    <xdr:sp macro="" textlink="">
      <xdr:nvSpPr>
        <xdr:cNvPr id="1755" name="Text Box 1754"/>
        <xdr:cNvSpPr txBox="1">
          <a:spLocks noChangeArrowheads="1"/>
        </xdr:cNvSpPr>
      </xdr:nvSpPr>
      <xdr:spPr bwMode="auto">
        <a:xfrm>
          <a:off x="2419350" y="257298825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756" name="Text Box 1755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757" name="Text Box 1756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58" name="Text Box 175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59" name="Text Box 175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60" name="Text Box 175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61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62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171450</xdr:rowOff>
    </xdr:to>
    <xdr:sp macro="" textlink="">
      <xdr:nvSpPr>
        <xdr:cNvPr id="1763" name="Text Box 1762"/>
        <xdr:cNvSpPr txBox="1">
          <a:spLocks noChangeArrowheads="1"/>
        </xdr:cNvSpPr>
      </xdr:nvSpPr>
      <xdr:spPr bwMode="auto">
        <a:xfrm>
          <a:off x="2419350" y="257298825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764" name="Text Box 1763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765" name="Text Box 1764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66" name="Text Box 176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67" name="Text Box 176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68" name="Text Box 176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69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70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123825</xdr:rowOff>
    </xdr:to>
    <xdr:sp macro="" textlink="">
      <xdr:nvSpPr>
        <xdr:cNvPr id="1771" name="Text Box 1770"/>
        <xdr:cNvSpPr txBox="1">
          <a:spLocks noChangeArrowheads="1"/>
        </xdr:cNvSpPr>
      </xdr:nvSpPr>
      <xdr:spPr bwMode="auto">
        <a:xfrm>
          <a:off x="2419350" y="257298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772" name="Text Box 177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773" name="Text Box 177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74" name="Text Box 177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75" name="Text Box 177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76" name="Text Box 177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77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78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123825</xdr:rowOff>
    </xdr:to>
    <xdr:sp macro="" textlink="">
      <xdr:nvSpPr>
        <xdr:cNvPr id="1779" name="Text Box 1778"/>
        <xdr:cNvSpPr txBox="1">
          <a:spLocks noChangeArrowheads="1"/>
        </xdr:cNvSpPr>
      </xdr:nvSpPr>
      <xdr:spPr bwMode="auto">
        <a:xfrm>
          <a:off x="2419350" y="257298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780" name="Text Box 177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781" name="Text Box 178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82" name="Text Box 178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83" name="Text Box 178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84" name="Text Box 178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85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86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123825</xdr:rowOff>
    </xdr:to>
    <xdr:sp macro="" textlink="">
      <xdr:nvSpPr>
        <xdr:cNvPr id="1787" name="Text Box 1786"/>
        <xdr:cNvSpPr txBox="1">
          <a:spLocks noChangeArrowheads="1"/>
        </xdr:cNvSpPr>
      </xdr:nvSpPr>
      <xdr:spPr bwMode="auto">
        <a:xfrm>
          <a:off x="2419350" y="257298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788" name="Text Box 178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789" name="Text Box 178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90" name="Text Box 178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91" name="Text Box 179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92" name="Text Box 179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93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94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123825</xdr:rowOff>
    </xdr:to>
    <xdr:sp macro="" textlink="">
      <xdr:nvSpPr>
        <xdr:cNvPr id="1795" name="Text Box 1794"/>
        <xdr:cNvSpPr txBox="1">
          <a:spLocks noChangeArrowheads="1"/>
        </xdr:cNvSpPr>
      </xdr:nvSpPr>
      <xdr:spPr bwMode="auto">
        <a:xfrm>
          <a:off x="2419350" y="257298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796" name="Text Box 179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797" name="Text Box 179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98" name="Text Box 179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799" name="Text Box 179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00" name="Text Box 179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01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02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803" name="Text Box 180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804" name="Text Box 180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05" name="Text Box 180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06" name="Text Box 180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07" name="Text Box 181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08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09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810" name="Text Box 181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811" name="Text Box 181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12" name="Text Box 181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13" name="Text Box 181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14" name="Text Box 181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15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16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1817" name="Text Box 1820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1818" name="Text Box 1821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19" name="Text Box 182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20" name="Text Box 182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21" name="Text Box 182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22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23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824" name="Text Box 1827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825" name="Text Box 1828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26" name="Text Box 182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27" name="Text Box 183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28" name="Text Box 183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29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30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831" name="Text Box 183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832" name="Text Box 183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33" name="Text Box 183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34" name="Text Box 183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35" name="Text Box 183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36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37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838" name="Text Box 184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839" name="Text Box 184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40" name="Text Box 184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41" name="Text Box 184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42" name="Text Box 184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43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44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845" name="Text Box 184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846" name="Text Box 184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47" name="Text Box 185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48" name="Text Box 185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49" name="Text Box 185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50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51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852" name="Text Box 185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853" name="Text Box 185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854" name="Text Box 1857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855" name="Text Box 1858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1856" name="Text Box 1859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1857" name="Text Box 2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1858" name="Text Box 3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1859" name="Text Box 1862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1860" name="Text Box 1863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61" name="Text Box 186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62" name="Text Box 186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63" name="Text Box 186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64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65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866" name="Text Box 1869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867" name="Text Box 1870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68" name="Text Box 187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69" name="Text Box 187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70" name="Text Box 187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71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72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873" name="Text Box 187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874" name="Text Box 187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75" name="Text Box 187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76" name="Text Box 187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77" name="Text Box 188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78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79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880" name="Text Box 188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881" name="Text Box 188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82" name="Text Box 188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83" name="Text Box 188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84" name="Text Box 188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85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86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887" name="Text Box 189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888" name="Text Box 189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89" name="Text Box 189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90" name="Text Box 189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91" name="Text Box 189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92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893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894" name="Text Box 189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895" name="Text Box 189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896" name="Text Box 1899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897" name="Text Box 1900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1898" name="Text Box 1901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1899" name="Text Box 2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1900" name="Text Box 3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901" name="Text Box 190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902" name="Text Box 190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03" name="Text Box 190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04" name="Text Box 190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05" name="Text Box 190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06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07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908" name="Text Box 191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909" name="Text Box 191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10" name="Text Box 191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11" name="Text Box 191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12" name="Text Box 191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13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14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1915" name="Text Box 1918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1916" name="Text Box 1919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917" name="Text Box 1920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918" name="Text Box 1921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1919" name="Text Box 1922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1920" name="Text Box 2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1921" name="Text Box 3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1922" name="Text Box 1925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1923" name="Text Box 1926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24" name="Text Box 192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25" name="Text Box 192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26" name="Text Box 192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27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928" name="Text Box 193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929" name="Text Box 193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30" name="Text Box 193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31" name="Text Box 193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32" name="Text Box 193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33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34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1935" name="Text Box 1939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1936" name="Text Box 1940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937" name="Text Box 1941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938" name="Text Box 1942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1939" name="Text Box 1943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1940" name="Text Box 2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1941" name="Text Box 3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942" name="Text Box 60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943" name="Text Box 60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944" name="Text Box 610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945" name="Text Box 611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1946" name="Text Box 612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1947" name="Text Box 2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1948" name="Text Box 3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949" name="Text Box 734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950" name="Text Box 735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51" name="Text Box 73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52" name="Text Box 73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53" name="Text Box 73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54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55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956" name="Text Box 1827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957" name="Text Box 1828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58" name="Text Box 182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59" name="Text Box 183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60" name="Text Box 183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61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62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963" name="Text Box 1869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1964" name="Text Box 1870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65" name="Text Box 187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66" name="Text Box 187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67" name="Text Box 187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68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69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970" name="Text Box 85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971" name="Text Box 85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72" name="Text Box 85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73" name="Text Box 85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74" name="Text Box 85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75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76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38100</xdr:rowOff>
    </xdr:to>
    <xdr:sp macro="" textlink="">
      <xdr:nvSpPr>
        <xdr:cNvPr id="1977" name="Text Box 881"/>
        <xdr:cNvSpPr txBox="1">
          <a:spLocks noChangeArrowheads="1"/>
        </xdr:cNvSpPr>
      </xdr:nvSpPr>
      <xdr:spPr bwMode="auto">
        <a:xfrm>
          <a:off x="2419350" y="2572988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38100</xdr:rowOff>
    </xdr:to>
    <xdr:sp macro="" textlink="">
      <xdr:nvSpPr>
        <xdr:cNvPr id="1978" name="Text Box 882"/>
        <xdr:cNvSpPr txBox="1">
          <a:spLocks noChangeArrowheads="1"/>
        </xdr:cNvSpPr>
      </xdr:nvSpPr>
      <xdr:spPr bwMode="auto">
        <a:xfrm>
          <a:off x="2419350" y="25729882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1979" name="Text Box 883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1980" name="Text Box 884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1981" name="Text Box 885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1982" name="Text Box 2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123825</xdr:rowOff>
    </xdr:to>
    <xdr:sp macro="" textlink="">
      <xdr:nvSpPr>
        <xdr:cNvPr id="1983" name="Text Box 3"/>
        <xdr:cNvSpPr txBox="1">
          <a:spLocks noChangeArrowheads="1"/>
        </xdr:cNvSpPr>
      </xdr:nvSpPr>
      <xdr:spPr bwMode="auto">
        <a:xfrm>
          <a:off x="2419350" y="2572988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984" name="Text Box 90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985" name="Text Box 90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86" name="Text Box 90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87" name="Text Box 90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88" name="Text Box 90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89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90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991" name="Text Box 109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1992" name="Text Box 109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93" name="Text Box 109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94" name="Text Box 109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95" name="Text Box 109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96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1997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1998" name="Text Box 1154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1999" name="Text Box 1155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00" name="Text Box 115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01" name="Text Box 115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02" name="Text Box 115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03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04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005" name="Text Box 132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006" name="Text Box 132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07" name="Text Box 132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08" name="Text Box 132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09" name="Text Box 132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10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11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012" name="Text Box 138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013" name="Text Box 138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14" name="Text Box 138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15" name="Text Box 138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16" name="Text Box 138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17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18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2019" name="Text Box 1420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47625</xdr:rowOff>
    </xdr:to>
    <xdr:sp macro="" textlink="">
      <xdr:nvSpPr>
        <xdr:cNvPr id="2020" name="Text Box 1421"/>
        <xdr:cNvSpPr txBox="1">
          <a:spLocks noChangeArrowheads="1"/>
        </xdr:cNvSpPr>
      </xdr:nvSpPr>
      <xdr:spPr bwMode="auto">
        <a:xfrm>
          <a:off x="2419350" y="257298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2021" name="Text Box 1422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2022" name="Text Box 1423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23" name="Text Box 142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24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25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2026" name="Text Box 1504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104775</xdr:rowOff>
    </xdr:to>
    <xdr:sp macro="" textlink="">
      <xdr:nvSpPr>
        <xdr:cNvPr id="2027" name="Text Box 1505"/>
        <xdr:cNvSpPr txBox="1">
          <a:spLocks noChangeArrowheads="1"/>
        </xdr:cNvSpPr>
      </xdr:nvSpPr>
      <xdr:spPr bwMode="auto">
        <a:xfrm>
          <a:off x="2419350" y="257298825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28" name="Text Box 150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29" name="Text Box 150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30" name="Text Box 150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31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32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033" name="Text Box 155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034" name="Text Box 155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2035" name="Text Box 1555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2036" name="Text Box 1556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37" name="Text Box 155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38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39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040" name="Text Box 157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041" name="Text Box 157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42" name="Text Box 157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43" name="Text Box 157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44" name="Text Box 157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45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46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047" name="Text Box 158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048" name="Text Box 158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49" name="Text Box 158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50" name="Text Box 158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51" name="Text Box 158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52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53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054" name="Text Box 161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055" name="Text Box 161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56" name="Text Box 161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57" name="Text Box 161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58" name="Text Box 162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59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60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123825</xdr:rowOff>
    </xdr:to>
    <xdr:sp macro="" textlink="">
      <xdr:nvSpPr>
        <xdr:cNvPr id="2061" name="Text Box 6"/>
        <xdr:cNvSpPr txBox="1">
          <a:spLocks noChangeArrowheads="1"/>
        </xdr:cNvSpPr>
      </xdr:nvSpPr>
      <xdr:spPr bwMode="auto">
        <a:xfrm>
          <a:off x="2419350" y="257298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062" name="Text Box 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063" name="Text Box 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64" name="Text Box 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65" name="Text Box 1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66" name="Text Box 1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67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68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69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70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123825</xdr:rowOff>
    </xdr:to>
    <xdr:sp macro="" textlink="">
      <xdr:nvSpPr>
        <xdr:cNvPr id="2071" name="Text Box 1658"/>
        <xdr:cNvSpPr txBox="1">
          <a:spLocks noChangeArrowheads="1"/>
        </xdr:cNvSpPr>
      </xdr:nvSpPr>
      <xdr:spPr bwMode="auto">
        <a:xfrm>
          <a:off x="2419350" y="257298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072" name="Text Box 165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073" name="Text Box 166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74" name="Text Box 166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75" name="Text Box 166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76" name="Text Box 166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77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78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79" name="Text Box 2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80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123825</xdr:rowOff>
    </xdr:to>
    <xdr:sp macro="" textlink="">
      <xdr:nvSpPr>
        <xdr:cNvPr id="2081" name="Text Box 1666"/>
        <xdr:cNvSpPr txBox="1">
          <a:spLocks noChangeArrowheads="1"/>
        </xdr:cNvSpPr>
      </xdr:nvSpPr>
      <xdr:spPr bwMode="auto">
        <a:xfrm>
          <a:off x="2419350" y="257298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082" name="Text Box 166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083" name="Text Box 166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84" name="Text Box 166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85" name="Text Box 167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86" name="Text Box 167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87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88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123825</xdr:rowOff>
    </xdr:to>
    <xdr:sp macro="" textlink="">
      <xdr:nvSpPr>
        <xdr:cNvPr id="2089" name="Text Box 1674"/>
        <xdr:cNvSpPr txBox="1">
          <a:spLocks noChangeArrowheads="1"/>
        </xdr:cNvSpPr>
      </xdr:nvSpPr>
      <xdr:spPr bwMode="auto">
        <a:xfrm>
          <a:off x="2419350" y="257298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090" name="Text Box 167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091" name="Text Box 167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92" name="Text Box 167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93" name="Text Box 167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94" name="Text Box 167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95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96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97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98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099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123825</xdr:rowOff>
    </xdr:to>
    <xdr:sp macro="" textlink="">
      <xdr:nvSpPr>
        <xdr:cNvPr id="2100" name="Text Box 1682"/>
        <xdr:cNvSpPr txBox="1">
          <a:spLocks noChangeArrowheads="1"/>
        </xdr:cNvSpPr>
      </xdr:nvSpPr>
      <xdr:spPr bwMode="auto">
        <a:xfrm>
          <a:off x="2419350" y="257298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101" name="Text Box 168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102" name="Text Box 168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03" name="Text Box 168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04" name="Text Box 168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05" name="Text Box 168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06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07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171450</xdr:rowOff>
    </xdr:to>
    <xdr:sp macro="" textlink="">
      <xdr:nvSpPr>
        <xdr:cNvPr id="2108" name="Text Box 1690"/>
        <xdr:cNvSpPr txBox="1">
          <a:spLocks noChangeArrowheads="1"/>
        </xdr:cNvSpPr>
      </xdr:nvSpPr>
      <xdr:spPr bwMode="auto">
        <a:xfrm>
          <a:off x="2419350" y="257298825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09" name="Text Box 169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10" name="Text Box 169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11" name="Text Box 169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12" name="Text Box 169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13" name="Text Box 169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14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15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123825</xdr:rowOff>
    </xdr:to>
    <xdr:sp macro="" textlink="">
      <xdr:nvSpPr>
        <xdr:cNvPr id="2116" name="Text Box 1698"/>
        <xdr:cNvSpPr txBox="1">
          <a:spLocks noChangeArrowheads="1"/>
        </xdr:cNvSpPr>
      </xdr:nvSpPr>
      <xdr:spPr bwMode="auto">
        <a:xfrm>
          <a:off x="2419350" y="257298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117" name="Text Box 169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118" name="Text Box 170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19" name="Text Box 170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20" name="Text Box 170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21" name="Text Box 170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22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23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123825</xdr:rowOff>
    </xdr:to>
    <xdr:sp macro="" textlink="">
      <xdr:nvSpPr>
        <xdr:cNvPr id="2124" name="Text Box 1706"/>
        <xdr:cNvSpPr txBox="1">
          <a:spLocks noChangeArrowheads="1"/>
        </xdr:cNvSpPr>
      </xdr:nvSpPr>
      <xdr:spPr bwMode="auto">
        <a:xfrm>
          <a:off x="2419350" y="257298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125" name="Text Box 170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126" name="Text Box 170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27" name="Text Box 170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28" name="Text Box 171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29" name="Text Box 171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30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31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32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33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34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123825</xdr:rowOff>
    </xdr:to>
    <xdr:sp macro="" textlink="">
      <xdr:nvSpPr>
        <xdr:cNvPr id="2135" name="Text Box 1714"/>
        <xdr:cNvSpPr txBox="1">
          <a:spLocks noChangeArrowheads="1"/>
        </xdr:cNvSpPr>
      </xdr:nvSpPr>
      <xdr:spPr bwMode="auto">
        <a:xfrm>
          <a:off x="2419350" y="257298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136" name="Text Box 171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137" name="Text Box 171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38" name="Text Box 171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39" name="Text Box 171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40" name="Text Box 171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41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42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123825</xdr:rowOff>
    </xdr:to>
    <xdr:sp macro="" textlink="">
      <xdr:nvSpPr>
        <xdr:cNvPr id="2143" name="Text Box 1722"/>
        <xdr:cNvSpPr txBox="1">
          <a:spLocks noChangeArrowheads="1"/>
        </xdr:cNvSpPr>
      </xdr:nvSpPr>
      <xdr:spPr bwMode="auto">
        <a:xfrm>
          <a:off x="2419350" y="257298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144" name="Text Box 1723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145" name="Text Box 172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46" name="Text Box 172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47" name="Text Box 172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48" name="Text Box 172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49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50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123825</xdr:rowOff>
    </xdr:to>
    <xdr:sp macro="" textlink="">
      <xdr:nvSpPr>
        <xdr:cNvPr id="2151" name="Text Box 1730"/>
        <xdr:cNvSpPr txBox="1">
          <a:spLocks noChangeArrowheads="1"/>
        </xdr:cNvSpPr>
      </xdr:nvSpPr>
      <xdr:spPr bwMode="auto">
        <a:xfrm>
          <a:off x="2419350" y="257298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152" name="Text Box 173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153" name="Text Box 173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54" name="Text Box 173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55" name="Text Box 173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56" name="Text Box 173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57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58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152400</xdr:rowOff>
    </xdr:to>
    <xdr:sp macro="" textlink="">
      <xdr:nvSpPr>
        <xdr:cNvPr id="2159" name="Text Box 1"/>
        <xdr:cNvSpPr txBox="1">
          <a:spLocks noChangeArrowheads="1"/>
        </xdr:cNvSpPr>
      </xdr:nvSpPr>
      <xdr:spPr bwMode="auto">
        <a:xfrm>
          <a:off x="2419350" y="2572988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60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61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62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123825</xdr:rowOff>
    </xdr:to>
    <xdr:sp macro="" textlink="">
      <xdr:nvSpPr>
        <xdr:cNvPr id="2163" name="Text Box 1738"/>
        <xdr:cNvSpPr txBox="1">
          <a:spLocks noChangeArrowheads="1"/>
        </xdr:cNvSpPr>
      </xdr:nvSpPr>
      <xdr:spPr bwMode="auto">
        <a:xfrm>
          <a:off x="2419350" y="257298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164" name="Text Box 173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165" name="Text Box 174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66" name="Text Box 174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67" name="Text Box 174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68" name="Text Box 174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69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70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123825</xdr:rowOff>
    </xdr:to>
    <xdr:sp macro="" textlink="">
      <xdr:nvSpPr>
        <xdr:cNvPr id="2171" name="Text Box 1746"/>
        <xdr:cNvSpPr txBox="1">
          <a:spLocks noChangeArrowheads="1"/>
        </xdr:cNvSpPr>
      </xdr:nvSpPr>
      <xdr:spPr bwMode="auto">
        <a:xfrm>
          <a:off x="2419350" y="257298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172" name="Text Box 174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173" name="Text Box 174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74" name="Text Box 174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75" name="Text Box 175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76" name="Text Box 175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77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78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171450</xdr:rowOff>
    </xdr:to>
    <xdr:sp macro="" textlink="">
      <xdr:nvSpPr>
        <xdr:cNvPr id="2179" name="Text Box 1754"/>
        <xdr:cNvSpPr txBox="1">
          <a:spLocks noChangeArrowheads="1"/>
        </xdr:cNvSpPr>
      </xdr:nvSpPr>
      <xdr:spPr bwMode="auto">
        <a:xfrm>
          <a:off x="2419350" y="257298825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2180" name="Text Box 1755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2181" name="Text Box 1756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82" name="Text Box 175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83" name="Text Box 175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84" name="Text Box 175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85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86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171450</xdr:rowOff>
    </xdr:to>
    <xdr:sp macro="" textlink="">
      <xdr:nvSpPr>
        <xdr:cNvPr id="2187" name="Text Box 1762"/>
        <xdr:cNvSpPr txBox="1">
          <a:spLocks noChangeArrowheads="1"/>
        </xdr:cNvSpPr>
      </xdr:nvSpPr>
      <xdr:spPr bwMode="auto">
        <a:xfrm>
          <a:off x="2419350" y="257298825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2188" name="Text Box 1763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133350</xdr:rowOff>
    </xdr:to>
    <xdr:sp macro="" textlink="">
      <xdr:nvSpPr>
        <xdr:cNvPr id="2189" name="Text Box 1764"/>
        <xdr:cNvSpPr txBox="1">
          <a:spLocks noChangeArrowheads="1"/>
        </xdr:cNvSpPr>
      </xdr:nvSpPr>
      <xdr:spPr bwMode="auto">
        <a:xfrm>
          <a:off x="2419350" y="25729882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90" name="Text Box 176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91" name="Text Box 176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92" name="Text Box 176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93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94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95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96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97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98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199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00" name="Text Box 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201" name="Text Box 3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202" name="Text Box 3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03" name="Text Box 3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04" name="Text Box 3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05" name="Text Box 3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06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07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208" name="Text Box 3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209" name="Text Box 3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10" name="Text Box 3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11" name="Text Box 4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12" name="Text Box 4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13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14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215" name="Text Box 44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216" name="Text Box 4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17" name="Text Box 46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18" name="Text Box 4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19" name="Text Box 4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20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21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123825</xdr:rowOff>
    </xdr:to>
    <xdr:sp macro="" textlink="">
      <xdr:nvSpPr>
        <xdr:cNvPr id="2222" name="Text Box 1770"/>
        <xdr:cNvSpPr txBox="1">
          <a:spLocks noChangeArrowheads="1"/>
        </xdr:cNvSpPr>
      </xdr:nvSpPr>
      <xdr:spPr bwMode="auto">
        <a:xfrm>
          <a:off x="2419350" y="257298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223" name="Text Box 1771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224" name="Text Box 1772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25" name="Text Box 177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26" name="Text Box 1774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27" name="Text Box 1775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28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29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123825</xdr:rowOff>
    </xdr:to>
    <xdr:sp macro="" textlink="">
      <xdr:nvSpPr>
        <xdr:cNvPr id="2230" name="Text Box 1778"/>
        <xdr:cNvSpPr txBox="1">
          <a:spLocks noChangeArrowheads="1"/>
        </xdr:cNvSpPr>
      </xdr:nvSpPr>
      <xdr:spPr bwMode="auto">
        <a:xfrm>
          <a:off x="2419350" y="257298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231" name="Text Box 1779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232" name="Text Box 1780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33" name="Text Box 178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34" name="Text Box 178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35" name="Text Box 178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36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37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123825</xdr:rowOff>
    </xdr:to>
    <xdr:sp macro="" textlink="">
      <xdr:nvSpPr>
        <xdr:cNvPr id="2238" name="Text Box 1786"/>
        <xdr:cNvSpPr txBox="1">
          <a:spLocks noChangeArrowheads="1"/>
        </xdr:cNvSpPr>
      </xdr:nvSpPr>
      <xdr:spPr bwMode="auto">
        <a:xfrm>
          <a:off x="2419350" y="257298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239" name="Text Box 1787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240" name="Text Box 1788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41" name="Text Box 178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42" name="Text Box 1790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43" name="Text Box 1791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44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45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9525</xdr:colOff>
      <xdr:row>322</xdr:row>
      <xdr:rowOff>123825</xdr:rowOff>
    </xdr:to>
    <xdr:sp macro="" textlink="">
      <xdr:nvSpPr>
        <xdr:cNvPr id="2246" name="Text Box 1794"/>
        <xdr:cNvSpPr txBox="1">
          <a:spLocks noChangeArrowheads="1"/>
        </xdr:cNvSpPr>
      </xdr:nvSpPr>
      <xdr:spPr bwMode="auto">
        <a:xfrm>
          <a:off x="2419350" y="257298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247" name="Text Box 1795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66675</xdr:rowOff>
    </xdr:to>
    <xdr:sp macro="" textlink="">
      <xdr:nvSpPr>
        <xdr:cNvPr id="2248" name="Text Box 1796"/>
        <xdr:cNvSpPr txBox="1">
          <a:spLocks noChangeArrowheads="1"/>
        </xdr:cNvSpPr>
      </xdr:nvSpPr>
      <xdr:spPr bwMode="auto">
        <a:xfrm>
          <a:off x="2419350" y="2572988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49" name="Text Box 1797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50" name="Text Box 1798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51" name="Text Box 1799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52" name="Text Box 2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76200</xdr:colOff>
      <xdr:row>322</xdr:row>
      <xdr:rowOff>171450</xdr:rowOff>
    </xdr:to>
    <xdr:sp macro="" textlink="">
      <xdr:nvSpPr>
        <xdr:cNvPr id="2253" name="Text Box 3"/>
        <xdr:cNvSpPr txBox="1">
          <a:spLocks noChangeArrowheads="1"/>
        </xdr:cNvSpPr>
      </xdr:nvSpPr>
      <xdr:spPr bwMode="auto">
        <a:xfrm>
          <a:off x="2419350" y="2572988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120</xdr:row>
      <xdr:rowOff>66675</xdr:rowOff>
    </xdr:from>
    <xdr:to>
      <xdr:col>4</xdr:col>
      <xdr:colOff>76200</xdr:colOff>
      <xdr:row>120</xdr:row>
      <xdr:rowOff>133350</xdr:rowOff>
    </xdr:to>
    <xdr:sp macro="" textlink="">
      <xdr:nvSpPr>
        <xdr:cNvPr id="2254" name="Text Box 21"/>
        <xdr:cNvSpPr txBox="1">
          <a:spLocks noChangeArrowheads="1"/>
        </xdr:cNvSpPr>
      </xdr:nvSpPr>
      <xdr:spPr bwMode="auto">
        <a:xfrm>
          <a:off x="2419350" y="10077450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9525</xdr:colOff>
      <xdr:row>120</xdr:row>
      <xdr:rowOff>123825</xdr:rowOff>
    </xdr:to>
    <xdr:sp macro="" textlink="">
      <xdr:nvSpPr>
        <xdr:cNvPr id="2255" name="Text Box 1674"/>
        <xdr:cNvSpPr txBox="1">
          <a:spLocks noChangeArrowheads="1"/>
        </xdr:cNvSpPr>
      </xdr:nvSpPr>
      <xdr:spPr bwMode="auto">
        <a:xfrm>
          <a:off x="2419350" y="1001077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76200</xdr:rowOff>
    </xdr:to>
    <xdr:sp macro="" textlink="">
      <xdr:nvSpPr>
        <xdr:cNvPr id="2256" name="Text Box 1675"/>
        <xdr:cNvSpPr txBox="1">
          <a:spLocks noChangeArrowheads="1"/>
        </xdr:cNvSpPr>
      </xdr:nvSpPr>
      <xdr:spPr bwMode="auto">
        <a:xfrm>
          <a:off x="2419350" y="10010775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76200</xdr:rowOff>
    </xdr:to>
    <xdr:sp macro="" textlink="">
      <xdr:nvSpPr>
        <xdr:cNvPr id="2257" name="Text Box 1676"/>
        <xdr:cNvSpPr txBox="1">
          <a:spLocks noChangeArrowheads="1"/>
        </xdr:cNvSpPr>
      </xdr:nvSpPr>
      <xdr:spPr bwMode="auto">
        <a:xfrm>
          <a:off x="2419350" y="10010775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123825</xdr:rowOff>
    </xdr:to>
    <xdr:sp macro="" textlink="">
      <xdr:nvSpPr>
        <xdr:cNvPr id="2258" name="Text Box 1677"/>
        <xdr:cNvSpPr txBox="1">
          <a:spLocks noChangeArrowheads="1"/>
        </xdr:cNvSpPr>
      </xdr:nvSpPr>
      <xdr:spPr bwMode="auto">
        <a:xfrm>
          <a:off x="2419350" y="1001077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123825</xdr:rowOff>
    </xdr:to>
    <xdr:sp macro="" textlink="">
      <xdr:nvSpPr>
        <xdr:cNvPr id="2259" name="Text Box 1678"/>
        <xdr:cNvSpPr txBox="1">
          <a:spLocks noChangeArrowheads="1"/>
        </xdr:cNvSpPr>
      </xdr:nvSpPr>
      <xdr:spPr bwMode="auto">
        <a:xfrm>
          <a:off x="2419350" y="1001077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123825</xdr:rowOff>
    </xdr:to>
    <xdr:sp macro="" textlink="">
      <xdr:nvSpPr>
        <xdr:cNvPr id="2260" name="Text Box 1679"/>
        <xdr:cNvSpPr txBox="1">
          <a:spLocks noChangeArrowheads="1"/>
        </xdr:cNvSpPr>
      </xdr:nvSpPr>
      <xdr:spPr bwMode="auto">
        <a:xfrm>
          <a:off x="2419350" y="1001077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123825</xdr:rowOff>
    </xdr:to>
    <xdr:sp macro="" textlink="">
      <xdr:nvSpPr>
        <xdr:cNvPr id="2261" name="Text Box 2"/>
        <xdr:cNvSpPr txBox="1">
          <a:spLocks noChangeArrowheads="1"/>
        </xdr:cNvSpPr>
      </xdr:nvSpPr>
      <xdr:spPr bwMode="auto">
        <a:xfrm>
          <a:off x="2419350" y="1001077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76200</xdr:colOff>
      <xdr:row>120</xdr:row>
      <xdr:rowOff>123825</xdr:rowOff>
    </xdr:to>
    <xdr:sp macro="" textlink="">
      <xdr:nvSpPr>
        <xdr:cNvPr id="2262" name="Text Box 3"/>
        <xdr:cNvSpPr txBox="1">
          <a:spLocks noChangeArrowheads="1"/>
        </xdr:cNvSpPr>
      </xdr:nvSpPr>
      <xdr:spPr bwMode="auto">
        <a:xfrm>
          <a:off x="2419350" y="1001077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117</xdr:row>
      <xdr:rowOff>0</xdr:rowOff>
    </xdr:from>
    <xdr:to>
      <xdr:col>4</xdr:col>
      <xdr:colOff>9525</xdr:colOff>
      <xdr:row>117</xdr:row>
      <xdr:rowOff>123825</xdr:rowOff>
    </xdr:to>
    <xdr:sp macro="" textlink="">
      <xdr:nvSpPr>
        <xdr:cNvPr id="2263" name="Text Box 6"/>
        <xdr:cNvSpPr txBox="1">
          <a:spLocks noChangeArrowheads="1"/>
        </xdr:cNvSpPr>
      </xdr:nvSpPr>
      <xdr:spPr bwMode="auto">
        <a:xfrm>
          <a:off x="2419350" y="524827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117</xdr:row>
      <xdr:rowOff>0</xdr:rowOff>
    </xdr:from>
    <xdr:to>
      <xdr:col>4</xdr:col>
      <xdr:colOff>76200</xdr:colOff>
      <xdr:row>117</xdr:row>
      <xdr:rowOff>76200</xdr:rowOff>
    </xdr:to>
    <xdr:sp macro="" textlink="">
      <xdr:nvSpPr>
        <xdr:cNvPr id="2264" name="Text Box 7"/>
        <xdr:cNvSpPr txBox="1">
          <a:spLocks noChangeArrowheads="1"/>
        </xdr:cNvSpPr>
      </xdr:nvSpPr>
      <xdr:spPr bwMode="auto">
        <a:xfrm>
          <a:off x="2419350" y="5248275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117</xdr:row>
      <xdr:rowOff>0</xdr:rowOff>
    </xdr:from>
    <xdr:to>
      <xdr:col>4</xdr:col>
      <xdr:colOff>76200</xdr:colOff>
      <xdr:row>117</xdr:row>
      <xdr:rowOff>76200</xdr:rowOff>
    </xdr:to>
    <xdr:sp macro="" textlink="">
      <xdr:nvSpPr>
        <xdr:cNvPr id="2265" name="Text Box 8"/>
        <xdr:cNvSpPr txBox="1">
          <a:spLocks noChangeArrowheads="1"/>
        </xdr:cNvSpPr>
      </xdr:nvSpPr>
      <xdr:spPr bwMode="auto">
        <a:xfrm>
          <a:off x="2419350" y="5248275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117</xdr:row>
      <xdr:rowOff>0</xdr:rowOff>
    </xdr:from>
    <xdr:to>
      <xdr:col>4</xdr:col>
      <xdr:colOff>76200</xdr:colOff>
      <xdr:row>117</xdr:row>
      <xdr:rowOff>123825</xdr:rowOff>
    </xdr:to>
    <xdr:sp macro="" textlink="">
      <xdr:nvSpPr>
        <xdr:cNvPr id="2266" name="Text Box 9"/>
        <xdr:cNvSpPr txBox="1">
          <a:spLocks noChangeArrowheads="1"/>
        </xdr:cNvSpPr>
      </xdr:nvSpPr>
      <xdr:spPr bwMode="auto">
        <a:xfrm>
          <a:off x="2419350" y="524827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117</xdr:row>
      <xdr:rowOff>0</xdr:rowOff>
    </xdr:from>
    <xdr:to>
      <xdr:col>4</xdr:col>
      <xdr:colOff>76200</xdr:colOff>
      <xdr:row>117</xdr:row>
      <xdr:rowOff>123825</xdr:rowOff>
    </xdr:to>
    <xdr:sp macro="" textlink="">
      <xdr:nvSpPr>
        <xdr:cNvPr id="2267" name="Text Box 10"/>
        <xdr:cNvSpPr txBox="1">
          <a:spLocks noChangeArrowheads="1"/>
        </xdr:cNvSpPr>
      </xdr:nvSpPr>
      <xdr:spPr bwMode="auto">
        <a:xfrm>
          <a:off x="2419350" y="524827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117</xdr:row>
      <xdr:rowOff>0</xdr:rowOff>
    </xdr:from>
    <xdr:to>
      <xdr:col>4</xdr:col>
      <xdr:colOff>76200</xdr:colOff>
      <xdr:row>117</xdr:row>
      <xdr:rowOff>123825</xdr:rowOff>
    </xdr:to>
    <xdr:sp macro="" textlink="">
      <xdr:nvSpPr>
        <xdr:cNvPr id="2268" name="Text Box 11"/>
        <xdr:cNvSpPr txBox="1">
          <a:spLocks noChangeArrowheads="1"/>
        </xdr:cNvSpPr>
      </xdr:nvSpPr>
      <xdr:spPr bwMode="auto">
        <a:xfrm>
          <a:off x="2419350" y="524827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</xdr:colOff>
      <xdr:row>117</xdr:row>
      <xdr:rowOff>104775</xdr:rowOff>
    </xdr:from>
    <xdr:to>
      <xdr:col>4</xdr:col>
      <xdr:colOff>123825</xdr:colOff>
      <xdr:row>117</xdr:row>
      <xdr:rowOff>123825</xdr:rowOff>
    </xdr:to>
    <xdr:sp macro="" textlink="">
      <xdr:nvSpPr>
        <xdr:cNvPr id="2269" name="Text Box 2"/>
        <xdr:cNvSpPr txBox="1">
          <a:spLocks noChangeArrowheads="1"/>
        </xdr:cNvSpPr>
      </xdr:nvSpPr>
      <xdr:spPr bwMode="auto">
        <a:xfrm>
          <a:off x="2447925" y="5353050"/>
          <a:ext cx="952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117</xdr:row>
      <xdr:rowOff>57150</xdr:rowOff>
    </xdr:from>
    <xdr:to>
      <xdr:col>4</xdr:col>
      <xdr:colOff>76200</xdr:colOff>
      <xdr:row>117</xdr:row>
      <xdr:rowOff>123825</xdr:rowOff>
    </xdr:to>
    <xdr:sp macro="" textlink="">
      <xdr:nvSpPr>
        <xdr:cNvPr id="2270" name="Text Box 1"/>
        <xdr:cNvSpPr txBox="1">
          <a:spLocks noChangeArrowheads="1"/>
        </xdr:cNvSpPr>
      </xdr:nvSpPr>
      <xdr:spPr bwMode="auto">
        <a:xfrm>
          <a:off x="2419350" y="5305425"/>
          <a:ext cx="762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76200</xdr:colOff>
      <xdr:row>118</xdr:row>
      <xdr:rowOff>133350</xdr:rowOff>
    </xdr:to>
    <xdr:sp macro="" textlink="">
      <xdr:nvSpPr>
        <xdr:cNvPr id="2271" name="Text Box 1"/>
        <xdr:cNvSpPr txBox="1">
          <a:spLocks noChangeArrowheads="1"/>
        </xdr:cNvSpPr>
      </xdr:nvSpPr>
      <xdr:spPr bwMode="auto">
        <a:xfrm>
          <a:off x="2419350" y="6772275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9525</xdr:colOff>
      <xdr:row>118</xdr:row>
      <xdr:rowOff>95250</xdr:rowOff>
    </xdr:to>
    <xdr:sp macro="" textlink="">
      <xdr:nvSpPr>
        <xdr:cNvPr id="2272" name="Text Box 1666"/>
        <xdr:cNvSpPr txBox="1">
          <a:spLocks noChangeArrowheads="1"/>
        </xdr:cNvSpPr>
      </xdr:nvSpPr>
      <xdr:spPr bwMode="auto">
        <a:xfrm>
          <a:off x="2419350" y="67722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76200</xdr:colOff>
      <xdr:row>118</xdr:row>
      <xdr:rowOff>76200</xdr:rowOff>
    </xdr:to>
    <xdr:sp macro="" textlink="">
      <xdr:nvSpPr>
        <xdr:cNvPr id="2273" name="Text Box 1667"/>
        <xdr:cNvSpPr txBox="1">
          <a:spLocks noChangeArrowheads="1"/>
        </xdr:cNvSpPr>
      </xdr:nvSpPr>
      <xdr:spPr bwMode="auto">
        <a:xfrm>
          <a:off x="2419350" y="6772275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76200</xdr:colOff>
      <xdr:row>118</xdr:row>
      <xdr:rowOff>76200</xdr:rowOff>
    </xdr:to>
    <xdr:sp macro="" textlink="">
      <xdr:nvSpPr>
        <xdr:cNvPr id="2274" name="Text Box 1668"/>
        <xdr:cNvSpPr txBox="1">
          <a:spLocks noChangeArrowheads="1"/>
        </xdr:cNvSpPr>
      </xdr:nvSpPr>
      <xdr:spPr bwMode="auto">
        <a:xfrm>
          <a:off x="2419350" y="6772275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76200</xdr:colOff>
      <xdr:row>118</xdr:row>
      <xdr:rowOff>152400</xdr:rowOff>
    </xdr:to>
    <xdr:sp macro="" textlink="">
      <xdr:nvSpPr>
        <xdr:cNvPr id="2275" name="Text Box 1669"/>
        <xdr:cNvSpPr txBox="1">
          <a:spLocks noChangeArrowheads="1"/>
        </xdr:cNvSpPr>
      </xdr:nvSpPr>
      <xdr:spPr bwMode="auto">
        <a:xfrm>
          <a:off x="2419350" y="6772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76200</xdr:colOff>
      <xdr:row>118</xdr:row>
      <xdr:rowOff>152400</xdr:rowOff>
    </xdr:to>
    <xdr:sp macro="" textlink="">
      <xdr:nvSpPr>
        <xdr:cNvPr id="2276" name="Text Box 1670"/>
        <xdr:cNvSpPr txBox="1">
          <a:spLocks noChangeArrowheads="1"/>
        </xdr:cNvSpPr>
      </xdr:nvSpPr>
      <xdr:spPr bwMode="auto">
        <a:xfrm>
          <a:off x="2419350" y="6772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76200</xdr:colOff>
      <xdr:row>118</xdr:row>
      <xdr:rowOff>171450</xdr:rowOff>
    </xdr:to>
    <xdr:sp macro="" textlink="">
      <xdr:nvSpPr>
        <xdr:cNvPr id="2277" name="Text Box 1671"/>
        <xdr:cNvSpPr txBox="1">
          <a:spLocks noChangeArrowheads="1"/>
        </xdr:cNvSpPr>
      </xdr:nvSpPr>
      <xdr:spPr bwMode="auto">
        <a:xfrm>
          <a:off x="2419350" y="6772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76200</xdr:colOff>
      <xdr:row>118</xdr:row>
      <xdr:rowOff>171450</xdr:rowOff>
    </xdr:to>
    <xdr:sp macro="" textlink="">
      <xdr:nvSpPr>
        <xdr:cNvPr id="2278" name="Text Box 2"/>
        <xdr:cNvSpPr txBox="1">
          <a:spLocks noChangeArrowheads="1"/>
        </xdr:cNvSpPr>
      </xdr:nvSpPr>
      <xdr:spPr bwMode="auto">
        <a:xfrm>
          <a:off x="2419350" y="6772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76200</xdr:colOff>
      <xdr:row>118</xdr:row>
      <xdr:rowOff>171450</xdr:rowOff>
    </xdr:to>
    <xdr:sp macro="" textlink="">
      <xdr:nvSpPr>
        <xdr:cNvPr id="2279" name="Text Box 3"/>
        <xdr:cNvSpPr txBox="1">
          <a:spLocks noChangeArrowheads="1"/>
        </xdr:cNvSpPr>
      </xdr:nvSpPr>
      <xdr:spPr bwMode="auto">
        <a:xfrm>
          <a:off x="2419350" y="6772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118</xdr:row>
      <xdr:rowOff>47625</xdr:rowOff>
    </xdr:from>
    <xdr:to>
      <xdr:col>4</xdr:col>
      <xdr:colOff>76200</xdr:colOff>
      <xdr:row>118</xdr:row>
      <xdr:rowOff>180975</xdr:rowOff>
    </xdr:to>
    <xdr:sp macro="" textlink="">
      <xdr:nvSpPr>
        <xdr:cNvPr id="2280" name="Text Box 1"/>
        <xdr:cNvSpPr txBox="1">
          <a:spLocks noChangeArrowheads="1"/>
        </xdr:cNvSpPr>
      </xdr:nvSpPr>
      <xdr:spPr bwMode="auto">
        <a:xfrm>
          <a:off x="2419350" y="68199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9525</xdr:colOff>
      <xdr:row>118</xdr:row>
      <xdr:rowOff>95250</xdr:rowOff>
    </xdr:to>
    <xdr:sp macro="" textlink="">
      <xdr:nvSpPr>
        <xdr:cNvPr id="2281" name="Text Box 1666"/>
        <xdr:cNvSpPr txBox="1">
          <a:spLocks noChangeArrowheads="1"/>
        </xdr:cNvSpPr>
      </xdr:nvSpPr>
      <xdr:spPr bwMode="auto">
        <a:xfrm>
          <a:off x="2419350" y="67722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76200</xdr:colOff>
      <xdr:row>118</xdr:row>
      <xdr:rowOff>76200</xdr:rowOff>
    </xdr:to>
    <xdr:sp macro="" textlink="">
      <xdr:nvSpPr>
        <xdr:cNvPr id="2282" name="Text Box 1667"/>
        <xdr:cNvSpPr txBox="1">
          <a:spLocks noChangeArrowheads="1"/>
        </xdr:cNvSpPr>
      </xdr:nvSpPr>
      <xdr:spPr bwMode="auto">
        <a:xfrm>
          <a:off x="2419350" y="6772275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76200</xdr:colOff>
      <xdr:row>118</xdr:row>
      <xdr:rowOff>76200</xdr:rowOff>
    </xdr:to>
    <xdr:sp macro="" textlink="">
      <xdr:nvSpPr>
        <xdr:cNvPr id="2283" name="Text Box 1668"/>
        <xdr:cNvSpPr txBox="1">
          <a:spLocks noChangeArrowheads="1"/>
        </xdr:cNvSpPr>
      </xdr:nvSpPr>
      <xdr:spPr bwMode="auto">
        <a:xfrm>
          <a:off x="2419350" y="6772275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76200</xdr:colOff>
      <xdr:row>118</xdr:row>
      <xdr:rowOff>152400</xdr:rowOff>
    </xdr:to>
    <xdr:sp macro="" textlink="">
      <xdr:nvSpPr>
        <xdr:cNvPr id="2284" name="Text Box 1669"/>
        <xdr:cNvSpPr txBox="1">
          <a:spLocks noChangeArrowheads="1"/>
        </xdr:cNvSpPr>
      </xdr:nvSpPr>
      <xdr:spPr bwMode="auto">
        <a:xfrm>
          <a:off x="2419350" y="6772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76200</xdr:colOff>
      <xdr:row>118</xdr:row>
      <xdr:rowOff>152400</xdr:rowOff>
    </xdr:to>
    <xdr:sp macro="" textlink="">
      <xdr:nvSpPr>
        <xdr:cNvPr id="2285" name="Text Box 1670"/>
        <xdr:cNvSpPr txBox="1">
          <a:spLocks noChangeArrowheads="1"/>
        </xdr:cNvSpPr>
      </xdr:nvSpPr>
      <xdr:spPr bwMode="auto">
        <a:xfrm>
          <a:off x="2419350" y="6772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76200</xdr:colOff>
      <xdr:row>118</xdr:row>
      <xdr:rowOff>171450</xdr:rowOff>
    </xdr:to>
    <xdr:sp macro="" textlink="">
      <xdr:nvSpPr>
        <xdr:cNvPr id="2286" name="Text Box 1671"/>
        <xdr:cNvSpPr txBox="1">
          <a:spLocks noChangeArrowheads="1"/>
        </xdr:cNvSpPr>
      </xdr:nvSpPr>
      <xdr:spPr bwMode="auto">
        <a:xfrm>
          <a:off x="2419350" y="6772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76200</xdr:colOff>
      <xdr:row>118</xdr:row>
      <xdr:rowOff>171450</xdr:rowOff>
    </xdr:to>
    <xdr:sp macro="" textlink="">
      <xdr:nvSpPr>
        <xdr:cNvPr id="2287" name="Text Box 2"/>
        <xdr:cNvSpPr txBox="1">
          <a:spLocks noChangeArrowheads="1"/>
        </xdr:cNvSpPr>
      </xdr:nvSpPr>
      <xdr:spPr bwMode="auto">
        <a:xfrm>
          <a:off x="2419350" y="6772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76200</xdr:colOff>
      <xdr:row>118</xdr:row>
      <xdr:rowOff>171450</xdr:rowOff>
    </xdr:to>
    <xdr:sp macro="" textlink="">
      <xdr:nvSpPr>
        <xdr:cNvPr id="2288" name="Text Box 3"/>
        <xdr:cNvSpPr txBox="1">
          <a:spLocks noChangeArrowheads="1"/>
        </xdr:cNvSpPr>
      </xdr:nvSpPr>
      <xdr:spPr bwMode="auto">
        <a:xfrm>
          <a:off x="2419350" y="6772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5;&#1080;&#1075;&#1072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9.%20&#1050;&#1086;&#1084;&#1080;&#1090;&#1077;&#1090;%20&#1088;&#1077;&#1075;&#1091;&#1083;&#1103;&#1090;&#1086;&#1088;&#1085;&#1086;&#1081;%20&#1087;&#1086;&#1083;&#1080;&#1090;&#1080;&#1082;&#1080;/3.%20&#1050;&#1086;&#1085;&#1082;&#1091;&#1088;&#1077;&#1085;&#1094;&#1080;&#1103;/&#1052;&#1086;&#1085;&#1080;&#1090;&#1086;&#1088;&#1080;&#1085;&#1075;%20&#1061;&#1057;/&#1044;&#1077;&#1087;&#1072;&#1088;&#1090;&#1072;&#1084;&#1077;&#1085;&#1090;%20&#1090;&#1088;&#1072;&#1085;&#1089;&#1087;&#1086;&#1088;&#1090;&#1072;/&#1056;&#1077;&#1077;&#1089;&#1090;&#1088;%20&#1093;&#1086;&#1079;%20&#1089;&#1091;&#1073;&#1098;&#1077;&#1082;&#1090;&#1086;&#1074;,%20&#1076;&#1086;&#1083;&#1103;%20&#1073;&#1086;&#1083;&#1077;&#1077;%2050%25&#1058;&#1054;%20&#1086;&#1090;&#1074;&#1077;&#1090;%20&#1044;&#1077;&#1087;%20&#1090;&#1088;&#1072;&#1085;&#1089;&#1087;&#1086;&#1088;&#1090;&#107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9.%20&#1050;&#1086;&#1084;&#1080;&#1090;&#1077;&#1090;%20&#1088;&#1077;&#1075;&#1091;&#1083;&#1103;&#1090;&#1086;&#1088;&#1085;&#1086;&#1081;%20&#1087;&#1086;&#1083;&#1080;&#1090;&#1080;&#1082;&#1080;/3.%20&#1050;&#1086;&#1085;&#1082;&#1091;&#1088;&#1077;&#1085;&#1094;&#1080;&#1103;/&#1052;&#1086;&#1085;&#1080;&#1090;&#1086;&#1088;&#1080;&#1085;&#1075;%20&#1061;&#1057;/&#1044;&#1077;&#1087;&#1072;&#1088;&#1090;&#1072;&#1084;&#1077;&#1085;&#1090;%20&#1090;&#1088;&#1072;&#1085;&#1089;&#1087;&#1086;&#1088;&#1090;&#1072;/&#1050;&#1086;&#1087;&#1080;&#1103;%20&#1056;&#1077;&#1077;&#1089;&#1090;&#1088;%20&#1093;&#1086;&#1079;&#1103;&#1081;&#1089;&#1090;&#1074;&#1091;&#1102;&#1097;&#1080;&#1093;%20&#1089;&#1091;&#1073;&#1098;&#1077;&#1082;&#1090;&#1086;&#1074;%20&#1058;&#1072;&#1073;&#1083;&#1080;&#1094;&#1072;%20&#1076;&#1083;&#1103;%20&#1044;&#1077;&#1087;&#1072;&#1088;&#1090;&#1072;&#1084;&#1077;&#1085;&#1090;&#1072;%20&#1050;&#1086;&#1078;&#1077;&#1074;&#1085;&#1080;&#1082;&#1086;&#1074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5">
          <cell r="P5">
            <v>1150</v>
          </cell>
          <cell r="Q5">
            <v>1174</v>
          </cell>
          <cell r="R5">
            <v>1259</v>
          </cell>
        </row>
        <row r="7">
          <cell r="P7">
            <v>1804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7">
          <cell r="D7" t="str">
            <v>Государственное унитарное предприятие Томской области «Областное дорожное ремонтно-строительное управление»</v>
          </cell>
          <cell r="E7">
            <v>7017253147</v>
          </cell>
          <cell r="I7" t="str">
            <v>Деятельность по эксплуатации автомобильных дорог и автомагистралей - 52.2.22  Строительство автомобильных дорог и автомагистралей - 42.11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ниторинг ХС"/>
    </sheetNames>
    <sheetDataSet>
      <sheetData sheetId="0" refreshError="1">
        <row r="7">
          <cell r="D7" t="str">
            <v>ОГУП "Кожевниковское ДРСУ"</v>
          </cell>
          <cell r="E7">
            <v>7008000894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ist-org.com/company/879923" TargetMode="External"/><Relationship Id="rId1" Type="http://schemas.openxmlformats.org/officeDocument/2006/relationships/hyperlink" Target="https://www.list-org.com/company/2125391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47"/>
  <sheetViews>
    <sheetView tabSelected="1" zoomScale="60" zoomScaleNormal="60" zoomScaleSheetLayoutView="90" workbookViewId="0">
      <pane xSplit="3" ySplit="6" topLeftCell="D7" activePane="bottomRight" state="frozen"/>
      <selection pane="topRight" activeCell="C1" sqref="C1"/>
      <selection pane="bottomLeft" activeCell="A8" sqref="A8"/>
      <selection pane="bottomRight" activeCell="AI1" sqref="AI1:AL1"/>
    </sheetView>
  </sheetViews>
  <sheetFormatPr defaultColWidth="9.140625" defaultRowHeight="15" x14ac:dyDescent="0.25"/>
  <cols>
    <col min="1" max="1" width="3.85546875" style="2" customWidth="1"/>
    <col min="2" max="2" width="4.7109375" style="96" customWidth="1"/>
    <col min="3" max="3" width="27" style="1" customWidth="1"/>
    <col min="4" max="4" width="35.7109375" style="1" customWidth="1"/>
    <col min="5" max="5" width="26.42578125" style="2" customWidth="1"/>
    <col min="6" max="6" width="29.85546875" style="2" customWidth="1"/>
    <col min="7" max="7" width="20.85546875" style="2" customWidth="1"/>
    <col min="8" max="8" width="29.140625" style="2" customWidth="1"/>
    <col min="9" max="9" width="21.28515625" style="1" customWidth="1"/>
    <col min="10" max="10" width="15.85546875" style="1" hidden="1" customWidth="1"/>
    <col min="11" max="11" width="14.85546875" style="1" hidden="1" customWidth="1"/>
    <col min="12" max="12" width="14.5703125" style="1" hidden="1" customWidth="1"/>
    <col min="13" max="13" width="15.85546875" style="1" hidden="1" customWidth="1"/>
    <col min="14" max="14" width="15.140625" style="5" hidden="1" customWidth="1"/>
    <col min="15" max="15" width="14.85546875" style="5" hidden="1" customWidth="1"/>
    <col min="16" max="16" width="14.28515625" style="5" hidden="1" customWidth="1"/>
    <col min="17" max="17" width="20.85546875" style="5" hidden="1" customWidth="1"/>
    <col min="18" max="18" width="10.85546875" style="5" hidden="1" customWidth="1"/>
    <col min="19" max="19" width="14" style="5" hidden="1" customWidth="1"/>
    <col min="20" max="20" width="13.7109375" style="5" hidden="1" customWidth="1"/>
    <col min="21" max="21" width="13.5703125" style="5" hidden="1" customWidth="1"/>
    <col min="22" max="22" width="14.7109375" style="5" hidden="1" customWidth="1"/>
    <col min="23" max="23" width="12.140625" style="5" hidden="1" customWidth="1"/>
    <col min="24" max="24" width="13.7109375" style="5" hidden="1" customWidth="1"/>
    <col min="25" max="26" width="10.28515625" style="5" hidden="1" customWidth="1"/>
    <col min="27" max="27" width="13.28515625" style="5" customWidth="1"/>
    <col min="28" max="28" width="15.140625" style="5" customWidth="1"/>
    <col min="29" max="29" width="15.7109375" style="5" customWidth="1"/>
    <col min="30" max="30" width="15.28515625" style="5" customWidth="1"/>
    <col min="31" max="31" width="15.140625" style="1" customWidth="1"/>
    <col min="32" max="32" width="13.85546875" style="1" customWidth="1"/>
    <col min="33" max="33" width="13.140625" style="1" customWidth="1"/>
    <col min="34" max="34" width="10.28515625" style="1" customWidth="1"/>
    <col min="35" max="35" width="14.5703125" style="1" customWidth="1"/>
    <col min="36" max="36" width="13.85546875" style="1" customWidth="1"/>
    <col min="37" max="37" width="10.5703125" style="1" customWidth="1"/>
    <col min="38" max="38" width="11" style="1" customWidth="1"/>
    <col min="39" max="16384" width="9.140625" style="1"/>
  </cols>
  <sheetData>
    <row r="1" spans="1:38" ht="15.75" x14ac:dyDescent="0.25">
      <c r="B1" s="3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4"/>
      <c r="O1" s="24"/>
      <c r="P1" s="24"/>
      <c r="Q1" s="24"/>
      <c r="R1" s="169"/>
      <c r="S1" s="169"/>
      <c r="T1" s="169"/>
      <c r="U1" s="169"/>
      <c r="V1" s="169"/>
      <c r="W1" s="24"/>
      <c r="X1" s="24"/>
      <c r="Y1" s="24"/>
      <c r="Z1" s="24"/>
      <c r="AA1" s="24"/>
      <c r="AB1" s="24"/>
      <c r="AC1" s="24"/>
      <c r="AD1" s="24"/>
      <c r="AE1" s="3"/>
      <c r="AF1" s="3"/>
      <c r="AG1" s="3"/>
      <c r="AH1" s="3"/>
      <c r="AI1" s="168" t="s">
        <v>1129</v>
      </c>
      <c r="AJ1" s="168"/>
      <c r="AK1" s="168"/>
      <c r="AL1" s="168"/>
    </row>
    <row r="2" spans="1:38" ht="21" customHeight="1" x14ac:dyDescent="0.3">
      <c r="A2" s="39"/>
      <c r="B2" s="34"/>
      <c r="C2" s="123" t="s">
        <v>1111</v>
      </c>
      <c r="D2" s="101"/>
      <c r="E2" s="101"/>
      <c r="F2" s="101"/>
      <c r="G2" s="101"/>
      <c r="H2" s="39"/>
      <c r="I2" s="39"/>
      <c r="J2" s="39"/>
      <c r="K2" s="39"/>
      <c r="L2" s="39"/>
      <c r="M2" s="39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39"/>
      <c r="AF2" s="39"/>
      <c r="AG2" s="39"/>
      <c r="AH2" s="39"/>
      <c r="AI2" s="39"/>
      <c r="AJ2" s="39"/>
      <c r="AK2" s="39"/>
      <c r="AL2" s="39"/>
    </row>
    <row r="3" spans="1:38" ht="15.75" x14ac:dyDescent="0.25">
      <c r="A3" s="39"/>
      <c r="B3" s="34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39"/>
      <c r="AF3" s="39"/>
      <c r="AG3" s="39"/>
      <c r="AH3" s="39"/>
      <c r="AI3" s="39"/>
      <c r="AJ3" s="39"/>
      <c r="AK3" s="39"/>
      <c r="AL3" s="39"/>
    </row>
    <row r="4" spans="1:38" s="91" customFormat="1" ht="67.5" customHeight="1" x14ac:dyDescent="0.25">
      <c r="B4" s="171" t="s">
        <v>7</v>
      </c>
      <c r="C4" s="170" t="s">
        <v>6</v>
      </c>
      <c r="D4" s="170" t="s">
        <v>0</v>
      </c>
      <c r="E4" s="170" t="s">
        <v>8</v>
      </c>
      <c r="F4" s="170" t="s">
        <v>10</v>
      </c>
      <c r="G4" s="170" t="s">
        <v>1110</v>
      </c>
      <c r="H4" s="170" t="s">
        <v>9</v>
      </c>
      <c r="I4" s="170" t="s">
        <v>11</v>
      </c>
      <c r="J4" s="170" t="s">
        <v>1</v>
      </c>
      <c r="K4" s="171"/>
      <c r="L4" s="171"/>
      <c r="M4" s="171"/>
      <c r="N4" s="171" t="s">
        <v>1094</v>
      </c>
      <c r="O4" s="171"/>
      <c r="P4" s="171"/>
      <c r="Q4" s="171"/>
      <c r="R4" s="170" t="s">
        <v>1092</v>
      </c>
      <c r="S4" s="171"/>
      <c r="T4" s="171"/>
      <c r="U4" s="171"/>
      <c r="V4" s="171"/>
      <c r="W4" s="170" t="s">
        <v>1093</v>
      </c>
      <c r="X4" s="171"/>
      <c r="Y4" s="171"/>
      <c r="Z4" s="171"/>
      <c r="AA4" s="171" t="s">
        <v>2</v>
      </c>
      <c r="AB4" s="171"/>
      <c r="AC4" s="171"/>
      <c r="AD4" s="171"/>
      <c r="AE4" s="171" t="s">
        <v>1122</v>
      </c>
      <c r="AF4" s="171"/>
      <c r="AG4" s="171"/>
      <c r="AH4" s="171"/>
      <c r="AI4" s="171" t="s">
        <v>1123</v>
      </c>
      <c r="AJ4" s="171"/>
      <c r="AK4" s="171"/>
      <c r="AL4" s="171"/>
    </row>
    <row r="5" spans="1:38" s="91" customFormat="1" ht="30" customHeight="1" x14ac:dyDescent="0.25">
      <c r="B5" s="171"/>
      <c r="C5" s="171"/>
      <c r="D5" s="171"/>
      <c r="E5" s="171"/>
      <c r="F5" s="171"/>
      <c r="G5" s="171"/>
      <c r="H5" s="171"/>
      <c r="I5" s="171"/>
      <c r="J5" s="173" t="s">
        <v>3</v>
      </c>
      <c r="K5" s="172"/>
      <c r="L5" s="172"/>
      <c r="M5" s="92" t="s">
        <v>4</v>
      </c>
      <c r="N5" s="172" t="s">
        <v>3</v>
      </c>
      <c r="O5" s="172"/>
      <c r="P5" s="172"/>
      <c r="Q5" s="93" t="s">
        <v>4</v>
      </c>
      <c r="R5" s="170" t="s">
        <v>5</v>
      </c>
      <c r="S5" s="173" t="s">
        <v>3</v>
      </c>
      <c r="T5" s="172"/>
      <c r="U5" s="172"/>
      <c r="V5" s="92" t="s">
        <v>4</v>
      </c>
      <c r="W5" s="173" t="s">
        <v>3</v>
      </c>
      <c r="X5" s="172"/>
      <c r="Y5" s="172"/>
      <c r="Z5" s="92" t="s">
        <v>4</v>
      </c>
      <c r="AA5" s="173" t="s">
        <v>3</v>
      </c>
      <c r="AB5" s="172"/>
      <c r="AC5" s="172"/>
      <c r="AD5" s="92" t="s">
        <v>4</v>
      </c>
      <c r="AE5" s="173" t="s">
        <v>3</v>
      </c>
      <c r="AF5" s="172"/>
      <c r="AG5" s="172"/>
      <c r="AH5" s="92" t="s">
        <v>4</v>
      </c>
      <c r="AI5" s="173" t="s">
        <v>3</v>
      </c>
      <c r="AJ5" s="172"/>
      <c r="AK5" s="172"/>
      <c r="AL5" s="92" t="s">
        <v>4</v>
      </c>
    </row>
    <row r="6" spans="1:38" s="91" customFormat="1" ht="24.75" customHeight="1" x14ac:dyDescent="0.25">
      <c r="B6" s="171"/>
      <c r="C6" s="171"/>
      <c r="D6" s="171"/>
      <c r="E6" s="171"/>
      <c r="F6" s="171"/>
      <c r="G6" s="171"/>
      <c r="H6" s="171"/>
      <c r="I6" s="171"/>
      <c r="J6" s="92">
        <v>2018</v>
      </c>
      <c r="K6" s="92">
        <v>2019</v>
      </c>
      <c r="L6" s="92">
        <v>2020</v>
      </c>
      <c r="M6" s="92">
        <v>2021</v>
      </c>
      <c r="N6" s="93">
        <v>2018</v>
      </c>
      <c r="O6" s="93">
        <v>2019</v>
      </c>
      <c r="P6" s="93">
        <v>2020</v>
      </c>
      <c r="Q6" s="93">
        <v>2021</v>
      </c>
      <c r="R6" s="171"/>
      <c r="S6" s="92">
        <v>2018</v>
      </c>
      <c r="T6" s="92">
        <v>2019</v>
      </c>
      <c r="U6" s="92">
        <v>2020</v>
      </c>
      <c r="V6" s="92">
        <v>2021</v>
      </c>
      <c r="W6" s="92">
        <v>2018</v>
      </c>
      <c r="X6" s="92">
        <v>2019</v>
      </c>
      <c r="Y6" s="92">
        <v>2020</v>
      </c>
      <c r="Z6" s="92">
        <v>2021</v>
      </c>
      <c r="AA6" s="92">
        <v>2018</v>
      </c>
      <c r="AB6" s="92">
        <v>2019</v>
      </c>
      <c r="AC6" s="92">
        <v>2020</v>
      </c>
      <c r="AD6" s="92">
        <v>2021</v>
      </c>
      <c r="AE6" s="92">
        <v>2018</v>
      </c>
      <c r="AF6" s="92">
        <v>2019</v>
      </c>
      <c r="AG6" s="92">
        <v>2020</v>
      </c>
      <c r="AH6" s="92">
        <v>2021</v>
      </c>
      <c r="AI6" s="92">
        <v>2018</v>
      </c>
      <c r="AJ6" s="92">
        <v>2019</v>
      </c>
      <c r="AK6" s="92">
        <v>2020</v>
      </c>
      <c r="AL6" s="92">
        <v>2021</v>
      </c>
    </row>
    <row r="7" spans="1:38" s="24" customFormat="1" ht="30" customHeight="1" x14ac:dyDescent="0.25">
      <c r="B7" s="164">
        <v>1</v>
      </c>
      <c r="C7" s="164" t="s">
        <v>98</v>
      </c>
      <c r="D7" s="164" t="s">
        <v>1112</v>
      </c>
      <c r="E7" s="164">
        <v>7022010478</v>
      </c>
      <c r="F7" s="164" t="s">
        <v>1087</v>
      </c>
      <c r="G7" s="174">
        <v>80</v>
      </c>
      <c r="H7" s="164" t="s">
        <v>54</v>
      </c>
      <c r="I7" s="164" t="s">
        <v>105</v>
      </c>
      <c r="J7" s="150">
        <v>175251</v>
      </c>
      <c r="K7" s="150">
        <v>133969</v>
      </c>
      <c r="L7" s="150">
        <v>133969</v>
      </c>
      <c r="M7" s="150">
        <v>25362</v>
      </c>
      <c r="N7" s="150">
        <v>175251</v>
      </c>
      <c r="O7" s="150">
        <v>133969</v>
      </c>
      <c r="P7" s="150">
        <v>133969</v>
      </c>
      <c r="Q7" s="150">
        <v>25362</v>
      </c>
      <c r="R7" s="54" t="s">
        <v>88</v>
      </c>
      <c r="S7" s="44">
        <v>43615.03</v>
      </c>
      <c r="T7" s="44">
        <v>33000.54</v>
      </c>
      <c r="U7" s="44">
        <v>0</v>
      </c>
      <c r="V7" s="44">
        <v>0</v>
      </c>
      <c r="W7" s="44">
        <v>43615.03</v>
      </c>
      <c r="X7" s="44">
        <v>33000.54</v>
      </c>
      <c r="Y7" s="44">
        <v>0</v>
      </c>
      <c r="Z7" s="44">
        <v>0</v>
      </c>
      <c r="AA7" s="182">
        <v>10658.4</v>
      </c>
      <c r="AB7" s="182">
        <v>9438.7000000000007</v>
      </c>
      <c r="AC7" s="182">
        <v>16845.3</v>
      </c>
      <c r="AD7" s="182">
        <v>0</v>
      </c>
      <c r="AE7" s="136">
        <f>J7/N7</f>
        <v>1</v>
      </c>
      <c r="AF7" s="136">
        <f>K7/O7</f>
        <v>1</v>
      </c>
      <c r="AG7" s="136">
        <f>L7/P7</f>
        <v>1</v>
      </c>
      <c r="AH7" s="136">
        <f>M7/Q7</f>
        <v>1</v>
      </c>
      <c r="AI7" s="136">
        <f t="shared" ref="AI7:AJ9" si="0">S7/W7</f>
        <v>1</v>
      </c>
      <c r="AJ7" s="136">
        <f t="shared" si="0"/>
        <v>1</v>
      </c>
      <c r="AK7" s="136" t="s">
        <v>48</v>
      </c>
      <c r="AL7" s="136" t="s">
        <v>48</v>
      </c>
    </row>
    <row r="8" spans="1:38" s="24" customFormat="1" ht="63" customHeight="1" x14ac:dyDescent="0.25">
      <c r="B8" s="140"/>
      <c r="C8" s="140"/>
      <c r="D8" s="140"/>
      <c r="E8" s="140"/>
      <c r="F8" s="140"/>
      <c r="G8" s="175"/>
      <c r="H8" s="140"/>
      <c r="I8" s="140"/>
      <c r="J8" s="151"/>
      <c r="K8" s="151"/>
      <c r="L8" s="151"/>
      <c r="M8" s="151"/>
      <c r="N8" s="151"/>
      <c r="O8" s="151"/>
      <c r="P8" s="151"/>
      <c r="Q8" s="151"/>
      <c r="R8" s="54" t="s">
        <v>89</v>
      </c>
      <c r="S8" s="44">
        <v>186076.79999999999</v>
      </c>
      <c r="T8" s="44">
        <v>154293</v>
      </c>
      <c r="U8" s="44">
        <v>0</v>
      </c>
      <c r="V8" s="44">
        <v>0</v>
      </c>
      <c r="W8" s="44">
        <v>186076.79999999999</v>
      </c>
      <c r="X8" s="44">
        <v>154293</v>
      </c>
      <c r="Y8" s="44">
        <v>0</v>
      </c>
      <c r="Z8" s="44">
        <v>0</v>
      </c>
      <c r="AA8" s="183"/>
      <c r="AB8" s="183"/>
      <c r="AC8" s="183"/>
      <c r="AD8" s="183"/>
      <c r="AE8" s="161"/>
      <c r="AF8" s="161"/>
      <c r="AG8" s="161"/>
      <c r="AH8" s="161"/>
      <c r="AI8" s="137"/>
      <c r="AJ8" s="137">
        <f t="shared" si="0"/>
        <v>1</v>
      </c>
      <c r="AK8" s="137" t="s">
        <v>48</v>
      </c>
      <c r="AL8" s="137" t="s">
        <v>48</v>
      </c>
    </row>
    <row r="9" spans="1:38" s="24" customFormat="1" ht="63" customHeight="1" x14ac:dyDescent="0.25">
      <c r="B9" s="141"/>
      <c r="C9" s="141"/>
      <c r="D9" s="141"/>
      <c r="E9" s="141"/>
      <c r="F9" s="141"/>
      <c r="G9" s="176"/>
      <c r="H9" s="141"/>
      <c r="I9" s="141"/>
      <c r="J9" s="152"/>
      <c r="K9" s="152"/>
      <c r="L9" s="152"/>
      <c r="M9" s="152"/>
      <c r="N9" s="152"/>
      <c r="O9" s="152"/>
      <c r="P9" s="152"/>
      <c r="Q9" s="152"/>
      <c r="R9" s="54" t="s">
        <v>90</v>
      </c>
      <c r="S9" s="44">
        <v>101252.04</v>
      </c>
      <c r="T9" s="44">
        <v>101761.11</v>
      </c>
      <c r="U9" s="44">
        <v>98261.88</v>
      </c>
      <c r="V9" s="44">
        <v>95489.12</v>
      </c>
      <c r="W9" s="44">
        <v>101252.04</v>
      </c>
      <c r="X9" s="44">
        <v>101761.11</v>
      </c>
      <c r="Y9" s="44">
        <v>98261.88</v>
      </c>
      <c r="Z9" s="44">
        <v>95489.12</v>
      </c>
      <c r="AA9" s="184"/>
      <c r="AB9" s="184"/>
      <c r="AC9" s="184"/>
      <c r="AD9" s="184"/>
      <c r="AE9" s="142"/>
      <c r="AF9" s="142"/>
      <c r="AG9" s="142"/>
      <c r="AH9" s="142"/>
      <c r="AI9" s="138"/>
      <c r="AJ9" s="138">
        <f t="shared" si="0"/>
        <v>1</v>
      </c>
      <c r="AK9" s="138">
        <f t="shared" ref="AK9:AL11" si="1">U9/Y9</f>
        <v>1</v>
      </c>
      <c r="AL9" s="138">
        <f t="shared" si="1"/>
        <v>1</v>
      </c>
    </row>
    <row r="10" spans="1:38" s="24" customFormat="1" ht="63" customHeight="1" x14ac:dyDescent="0.25">
      <c r="B10" s="164">
        <v>2</v>
      </c>
      <c r="C10" s="143" t="s">
        <v>98</v>
      </c>
      <c r="D10" s="139" t="s">
        <v>99</v>
      </c>
      <c r="E10" s="164">
        <v>7022007186</v>
      </c>
      <c r="F10" s="164" t="s">
        <v>1087</v>
      </c>
      <c r="G10" s="177">
        <v>80</v>
      </c>
      <c r="H10" s="164" t="s">
        <v>54</v>
      </c>
      <c r="I10" s="139" t="s">
        <v>106</v>
      </c>
      <c r="J10" s="143">
        <v>0</v>
      </c>
      <c r="K10" s="143">
        <v>28888.77</v>
      </c>
      <c r="L10" s="143">
        <v>125257.2</v>
      </c>
      <c r="M10" s="143">
        <v>102803.3</v>
      </c>
      <c r="N10" s="143">
        <v>0</v>
      </c>
      <c r="O10" s="143">
        <v>31315.7</v>
      </c>
      <c r="P10" s="143">
        <v>139180.9</v>
      </c>
      <c r="Q10" s="143">
        <v>113284.9</v>
      </c>
      <c r="R10" s="56" t="s">
        <v>91</v>
      </c>
      <c r="S10" s="36">
        <v>0</v>
      </c>
      <c r="T10" s="56">
        <v>9412.8160000000007</v>
      </c>
      <c r="U10" s="56">
        <v>39488.58</v>
      </c>
      <c r="V10" s="36">
        <v>33552.94</v>
      </c>
      <c r="W10" s="36">
        <v>0</v>
      </c>
      <c r="X10" s="56">
        <v>9412.8160000000007</v>
      </c>
      <c r="Y10" s="56">
        <v>39488.58</v>
      </c>
      <c r="Z10" s="36">
        <v>33552.94</v>
      </c>
      <c r="AA10" s="144">
        <v>0</v>
      </c>
      <c r="AB10" s="144">
        <v>331.01</v>
      </c>
      <c r="AC10" s="144">
        <v>1866</v>
      </c>
      <c r="AD10" s="144">
        <v>1872.46</v>
      </c>
      <c r="AE10" s="136" t="s">
        <v>48</v>
      </c>
      <c r="AF10" s="136">
        <f>K10/O10</f>
        <v>0.92250117353276473</v>
      </c>
      <c r="AG10" s="136">
        <f>L10/P10</f>
        <v>0.89995969274519705</v>
      </c>
      <c r="AH10" s="136">
        <f>M10/Q10</f>
        <v>0.90747575360882171</v>
      </c>
      <c r="AI10" s="136" t="s">
        <v>48</v>
      </c>
      <c r="AJ10" s="136">
        <f>T10/X10</f>
        <v>1</v>
      </c>
      <c r="AK10" s="136">
        <f t="shared" si="1"/>
        <v>1</v>
      </c>
      <c r="AL10" s="136">
        <f t="shared" si="1"/>
        <v>1</v>
      </c>
    </row>
    <row r="11" spans="1:38" s="24" customFormat="1" ht="63" customHeight="1" x14ac:dyDescent="0.25">
      <c r="B11" s="141"/>
      <c r="C11" s="160"/>
      <c r="D11" s="158"/>
      <c r="E11" s="140"/>
      <c r="F11" s="140"/>
      <c r="G11" s="178"/>
      <c r="H11" s="140"/>
      <c r="I11" s="158"/>
      <c r="J11" s="160"/>
      <c r="K11" s="160"/>
      <c r="L11" s="160"/>
      <c r="M11" s="160"/>
      <c r="N11" s="160"/>
      <c r="O11" s="160"/>
      <c r="P11" s="160"/>
      <c r="Q11" s="160"/>
      <c r="R11" s="56" t="s">
        <v>92</v>
      </c>
      <c r="S11" s="36">
        <v>0</v>
      </c>
      <c r="T11" s="56">
        <v>38456.616999999998</v>
      </c>
      <c r="U11" s="56">
        <v>237543.345</v>
      </c>
      <c r="V11" s="36">
        <v>199948.44</v>
      </c>
      <c r="W11" s="36">
        <v>0</v>
      </c>
      <c r="X11" s="56">
        <v>38456.616999999998</v>
      </c>
      <c r="Y11" s="56">
        <v>237543.345</v>
      </c>
      <c r="Z11" s="36">
        <v>199948.44</v>
      </c>
      <c r="AA11" s="149"/>
      <c r="AB11" s="149"/>
      <c r="AC11" s="149"/>
      <c r="AD11" s="149"/>
      <c r="AE11" s="185"/>
      <c r="AF11" s="185"/>
      <c r="AG11" s="185"/>
      <c r="AH11" s="185"/>
      <c r="AI11" s="138"/>
      <c r="AJ11" s="138"/>
      <c r="AK11" s="138">
        <f t="shared" si="1"/>
        <v>1</v>
      </c>
      <c r="AL11" s="138">
        <f t="shared" si="1"/>
        <v>1</v>
      </c>
    </row>
    <row r="12" spans="1:38" s="24" customFormat="1" ht="63" customHeight="1" x14ac:dyDescent="0.25">
      <c r="B12" s="164">
        <v>3</v>
      </c>
      <c r="C12" s="143" t="s">
        <v>98</v>
      </c>
      <c r="D12" s="139" t="s">
        <v>100</v>
      </c>
      <c r="E12" s="164">
        <v>7022014835</v>
      </c>
      <c r="F12" s="164" t="s">
        <v>1095</v>
      </c>
      <c r="G12" s="179">
        <v>60</v>
      </c>
      <c r="H12" s="164" t="s">
        <v>54</v>
      </c>
      <c r="I12" s="139" t="s">
        <v>107</v>
      </c>
      <c r="J12" s="143">
        <v>12549.3</v>
      </c>
      <c r="K12" s="143">
        <v>15074.3</v>
      </c>
      <c r="L12" s="143">
        <v>15155</v>
      </c>
      <c r="M12" s="143">
        <v>15437</v>
      </c>
      <c r="N12" s="143">
        <v>15696.5</v>
      </c>
      <c r="O12" s="143">
        <v>17306.2</v>
      </c>
      <c r="P12" s="143">
        <v>17057</v>
      </c>
      <c r="Q12" s="143">
        <v>18634</v>
      </c>
      <c r="R12" s="56" t="s">
        <v>93</v>
      </c>
      <c r="S12" s="56">
        <v>303.05</v>
      </c>
      <c r="T12" s="56">
        <v>285.14999999999998</v>
      </c>
      <c r="U12" s="56">
        <v>290.52</v>
      </c>
      <c r="V12" s="36">
        <v>292.75</v>
      </c>
      <c r="W12" s="56">
        <v>303.05</v>
      </c>
      <c r="X12" s="56">
        <v>285.14999999999998</v>
      </c>
      <c r="Y12" s="56">
        <v>290.52</v>
      </c>
      <c r="Z12" s="36">
        <v>292.75</v>
      </c>
      <c r="AA12" s="144">
        <v>11564.28</v>
      </c>
      <c r="AB12" s="144">
        <v>9751.1</v>
      </c>
      <c r="AC12" s="144">
        <v>9541.4</v>
      </c>
      <c r="AD12" s="144">
        <v>9080.7000000000007</v>
      </c>
      <c r="AE12" s="136">
        <f>J12/N12</f>
        <v>0.79949670308667531</v>
      </c>
      <c r="AF12" s="136">
        <f t="shared" ref="AF12:AH12" si="2">K12/O12</f>
        <v>0.87103465809940939</v>
      </c>
      <c r="AG12" s="136">
        <f>L12/P12</f>
        <v>0.88849152840476053</v>
      </c>
      <c r="AH12" s="136">
        <f t="shared" si="2"/>
        <v>0.82843189867983258</v>
      </c>
      <c r="AI12" s="136">
        <f>S12/W12</f>
        <v>1</v>
      </c>
      <c r="AJ12" s="136">
        <f t="shared" ref="AJ12:AL12" si="3">T12/X12</f>
        <v>1</v>
      </c>
      <c r="AK12" s="136">
        <f t="shared" si="3"/>
        <v>1</v>
      </c>
      <c r="AL12" s="136">
        <f t="shared" si="3"/>
        <v>1</v>
      </c>
    </row>
    <row r="13" spans="1:38" s="24" customFormat="1" ht="63" customHeight="1" x14ac:dyDescent="0.25">
      <c r="B13" s="140"/>
      <c r="C13" s="159"/>
      <c r="D13" s="157"/>
      <c r="E13" s="140"/>
      <c r="F13" s="140"/>
      <c r="G13" s="180"/>
      <c r="H13" s="140"/>
      <c r="I13" s="157"/>
      <c r="J13" s="159"/>
      <c r="K13" s="159"/>
      <c r="L13" s="159"/>
      <c r="M13" s="159"/>
      <c r="N13" s="159"/>
      <c r="O13" s="159"/>
      <c r="P13" s="159"/>
      <c r="Q13" s="159"/>
      <c r="R13" s="56" t="s">
        <v>94</v>
      </c>
      <c r="S13" s="56">
        <v>387.51</v>
      </c>
      <c r="T13" s="56">
        <v>385.25</v>
      </c>
      <c r="U13" s="56">
        <v>349.86</v>
      </c>
      <c r="V13" s="36">
        <v>305.61</v>
      </c>
      <c r="W13" s="56">
        <v>387.51</v>
      </c>
      <c r="X13" s="56">
        <v>385.25</v>
      </c>
      <c r="Y13" s="56">
        <v>349.86</v>
      </c>
      <c r="Z13" s="36">
        <v>305.61</v>
      </c>
      <c r="AA13" s="148"/>
      <c r="AB13" s="148"/>
      <c r="AC13" s="148"/>
      <c r="AD13" s="148"/>
      <c r="AE13" s="186"/>
      <c r="AF13" s="186"/>
      <c r="AG13" s="186"/>
      <c r="AH13" s="186"/>
      <c r="AI13" s="137"/>
      <c r="AJ13" s="137">
        <f t="shared" ref="AJ13" si="4">T13/X13</f>
        <v>1</v>
      </c>
      <c r="AK13" s="137">
        <f t="shared" ref="AK13:AK14" si="5">U13/Y13</f>
        <v>1</v>
      </c>
      <c r="AL13" s="137">
        <f t="shared" ref="AL13:AL14" si="6">V13/Z13</f>
        <v>1</v>
      </c>
    </row>
    <row r="14" spans="1:38" s="24" customFormat="1" ht="63" customHeight="1" x14ac:dyDescent="0.25">
      <c r="B14" s="141"/>
      <c r="C14" s="160"/>
      <c r="D14" s="158"/>
      <c r="E14" s="141"/>
      <c r="F14" s="141"/>
      <c r="G14" s="181"/>
      <c r="H14" s="141"/>
      <c r="I14" s="158"/>
      <c r="J14" s="160"/>
      <c r="K14" s="160"/>
      <c r="L14" s="160"/>
      <c r="M14" s="160"/>
      <c r="N14" s="160"/>
      <c r="O14" s="160"/>
      <c r="P14" s="160"/>
      <c r="Q14" s="160"/>
      <c r="R14" s="56" t="s">
        <v>92</v>
      </c>
      <c r="S14" s="56">
        <v>167.14</v>
      </c>
      <c r="T14" s="56">
        <v>173.14</v>
      </c>
      <c r="U14" s="56">
        <v>167.14</v>
      </c>
      <c r="V14" s="36">
        <v>167.14</v>
      </c>
      <c r="W14" s="56">
        <v>167.14</v>
      </c>
      <c r="X14" s="56">
        <v>173.14</v>
      </c>
      <c r="Y14" s="56">
        <v>167.14</v>
      </c>
      <c r="Z14" s="36">
        <v>167.14</v>
      </c>
      <c r="AA14" s="149"/>
      <c r="AB14" s="149"/>
      <c r="AC14" s="149"/>
      <c r="AD14" s="149"/>
      <c r="AE14" s="185"/>
      <c r="AF14" s="185"/>
      <c r="AG14" s="185"/>
      <c r="AH14" s="185"/>
      <c r="AI14" s="138"/>
      <c r="AJ14" s="138">
        <f>T14/X14</f>
        <v>1</v>
      </c>
      <c r="AK14" s="138">
        <f t="shared" si="5"/>
        <v>1</v>
      </c>
      <c r="AL14" s="138">
        <f t="shared" si="6"/>
        <v>1</v>
      </c>
    </row>
    <row r="15" spans="1:38" s="24" customFormat="1" ht="63" customHeight="1" x14ac:dyDescent="0.25">
      <c r="B15" s="164">
        <v>4</v>
      </c>
      <c r="C15" s="143" t="s">
        <v>98</v>
      </c>
      <c r="D15" s="139" t="s">
        <v>101</v>
      </c>
      <c r="E15" s="164">
        <v>7022014842</v>
      </c>
      <c r="F15" s="164" t="s">
        <v>1096</v>
      </c>
      <c r="G15" s="179">
        <v>60</v>
      </c>
      <c r="H15" s="164" t="s">
        <v>54</v>
      </c>
      <c r="I15" s="139" t="s">
        <v>108</v>
      </c>
      <c r="J15" s="143">
        <v>17889.7</v>
      </c>
      <c r="K15" s="187">
        <v>15393</v>
      </c>
      <c r="L15" s="143">
        <v>10157</v>
      </c>
      <c r="M15" s="143">
        <v>10128</v>
      </c>
      <c r="N15" s="143">
        <v>17702</v>
      </c>
      <c r="O15" s="143">
        <v>14948</v>
      </c>
      <c r="P15" s="143">
        <v>10836</v>
      </c>
      <c r="Q15" s="143">
        <v>10128</v>
      </c>
      <c r="R15" s="56" t="s">
        <v>95</v>
      </c>
      <c r="S15" s="56">
        <v>870.54</v>
      </c>
      <c r="T15" s="56">
        <v>919.61</v>
      </c>
      <c r="U15" s="56">
        <v>808.08</v>
      </c>
      <c r="V15" s="36">
        <v>560.25</v>
      </c>
      <c r="W15" s="56">
        <v>870.54</v>
      </c>
      <c r="X15" s="56">
        <v>919.61</v>
      </c>
      <c r="Y15" s="56">
        <v>808.08</v>
      </c>
      <c r="Z15" s="36">
        <v>560.25</v>
      </c>
      <c r="AA15" s="144">
        <v>12788.1</v>
      </c>
      <c r="AB15" s="144">
        <v>15950.1</v>
      </c>
      <c r="AC15" s="144">
        <v>13692.9</v>
      </c>
      <c r="AD15" s="144">
        <v>15262</v>
      </c>
      <c r="AE15" s="136">
        <v>1</v>
      </c>
      <c r="AF15" s="136">
        <v>1</v>
      </c>
      <c r="AG15" s="136">
        <f t="shared" ref="AG15" si="7">L15/P15</f>
        <v>0.9373385012919897</v>
      </c>
      <c r="AH15" s="136">
        <f>M15/Q15</f>
        <v>1</v>
      </c>
      <c r="AI15" s="136">
        <f>S15/W15</f>
        <v>1</v>
      </c>
      <c r="AJ15" s="136">
        <f t="shared" ref="AJ15" si="8">T15/X15</f>
        <v>1</v>
      </c>
      <c r="AK15" s="136">
        <f t="shared" ref="AK15:AK17" si="9">U15/Y15</f>
        <v>1</v>
      </c>
      <c r="AL15" s="136">
        <f t="shared" ref="AL15:AL17" si="10">V15/Z15</f>
        <v>1</v>
      </c>
    </row>
    <row r="16" spans="1:38" s="24" customFormat="1" ht="63" customHeight="1" x14ac:dyDescent="0.25">
      <c r="B16" s="140"/>
      <c r="C16" s="159"/>
      <c r="D16" s="157"/>
      <c r="E16" s="140"/>
      <c r="F16" s="140"/>
      <c r="G16" s="180"/>
      <c r="H16" s="140"/>
      <c r="I16" s="157"/>
      <c r="J16" s="159"/>
      <c r="K16" s="188"/>
      <c r="L16" s="159"/>
      <c r="M16" s="159"/>
      <c r="N16" s="159"/>
      <c r="O16" s="159"/>
      <c r="P16" s="159"/>
      <c r="Q16" s="159"/>
      <c r="R16" s="56" t="s">
        <v>88</v>
      </c>
      <c r="S16" s="56">
        <v>1018.56</v>
      </c>
      <c r="T16" s="56">
        <v>1001.23</v>
      </c>
      <c r="U16" s="56">
        <v>1011.64</v>
      </c>
      <c r="V16" s="36">
        <v>7057.19</v>
      </c>
      <c r="W16" s="56">
        <v>389.64</v>
      </c>
      <c r="X16" s="56">
        <v>389.64</v>
      </c>
      <c r="Y16" s="56">
        <v>389.64</v>
      </c>
      <c r="Z16" s="36">
        <v>7057.19</v>
      </c>
      <c r="AA16" s="148"/>
      <c r="AB16" s="148"/>
      <c r="AC16" s="148"/>
      <c r="AD16" s="148"/>
      <c r="AE16" s="186"/>
      <c r="AF16" s="186"/>
      <c r="AG16" s="186"/>
      <c r="AH16" s="186"/>
      <c r="AI16" s="137">
        <v>1</v>
      </c>
      <c r="AJ16" s="137">
        <v>1</v>
      </c>
      <c r="AK16" s="137">
        <v>1</v>
      </c>
      <c r="AL16" s="137">
        <f t="shared" si="10"/>
        <v>1</v>
      </c>
    </row>
    <row r="17" spans="2:38" s="24" customFormat="1" ht="63" customHeight="1" x14ac:dyDescent="0.25">
      <c r="B17" s="141"/>
      <c r="C17" s="160"/>
      <c r="D17" s="158"/>
      <c r="E17" s="141"/>
      <c r="F17" s="141"/>
      <c r="G17" s="181"/>
      <c r="H17" s="141"/>
      <c r="I17" s="158"/>
      <c r="J17" s="160"/>
      <c r="K17" s="189"/>
      <c r="L17" s="160"/>
      <c r="M17" s="160"/>
      <c r="N17" s="160"/>
      <c r="O17" s="160"/>
      <c r="P17" s="160"/>
      <c r="Q17" s="160"/>
      <c r="R17" s="56" t="s">
        <v>92</v>
      </c>
      <c r="S17" s="56">
        <v>592.44000000000005</v>
      </c>
      <c r="T17" s="56">
        <v>364.08</v>
      </c>
      <c r="U17" s="56">
        <v>364.08</v>
      </c>
      <c r="V17" s="36">
        <v>364.08</v>
      </c>
      <c r="W17" s="56">
        <v>592.44000000000005</v>
      </c>
      <c r="X17" s="56">
        <v>364.08</v>
      </c>
      <c r="Y17" s="56">
        <v>364.08</v>
      </c>
      <c r="Z17" s="36">
        <v>364.08</v>
      </c>
      <c r="AA17" s="149"/>
      <c r="AB17" s="149"/>
      <c r="AC17" s="149"/>
      <c r="AD17" s="149"/>
      <c r="AE17" s="185"/>
      <c r="AF17" s="185"/>
      <c r="AG17" s="185"/>
      <c r="AH17" s="185"/>
      <c r="AI17" s="138">
        <f t="shared" ref="AI17" si="11">S17/W17</f>
        <v>1</v>
      </c>
      <c r="AJ17" s="138">
        <f>T17/X17</f>
        <v>1</v>
      </c>
      <c r="AK17" s="138">
        <f t="shared" si="9"/>
        <v>1</v>
      </c>
      <c r="AL17" s="138">
        <f t="shared" si="10"/>
        <v>1</v>
      </c>
    </row>
    <row r="18" spans="2:38" s="24" customFormat="1" ht="63" customHeight="1" x14ac:dyDescent="0.25">
      <c r="B18" s="164">
        <v>5</v>
      </c>
      <c r="C18" s="150" t="s">
        <v>98</v>
      </c>
      <c r="D18" s="164" t="s">
        <v>102</v>
      </c>
      <c r="E18" s="164">
        <v>7022014835</v>
      </c>
      <c r="F18" s="164" t="s">
        <v>1097</v>
      </c>
      <c r="G18" s="179">
        <v>60</v>
      </c>
      <c r="H18" s="164" t="s">
        <v>54</v>
      </c>
      <c r="I18" s="164" t="s">
        <v>109</v>
      </c>
      <c r="J18" s="192">
        <v>5342</v>
      </c>
      <c r="K18" s="192">
        <v>5411</v>
      </c>
      <c r="L18" s="192">
        <v>5018</v>
      </c>
      <c r="M18" s="150">
        <v>6751.8</v>
      </c>
      <c r="N18" s="192">
        <v>5342</v>
      </c>
      <c r="O18" s="192">
        <v>5411</v>
      </c>
      <c r="P18" s="192">
        <v>5018</v>
      </c>
      <c r="Q18" s="150">
        <v>6751.8</v>
      </c>
      <c r="R18" s="54" t="s">
        <v>93</v>
      </c>
      <c r="S18" s="68">
        <v>626.625</v>
      </c>
      <c r="T18" s="68">
        <v>603.32500000000005</v>
      </c>
      <c r="U18" s="68">
        <v>541.94799999999998</v>
      </c>
      <c r="V18" s="44">
        <v>526.5</v>
      </c>
      <c r="W18" s="68">
        <v>626.625</v>
      </c>
      <c r="X18" s="68">
        <v>603.32500000000005</v>
      </c>
      <c r="Y18" s="68">
        <v>541.94799999999998</v>
      </c>
      <c r="Z18" s="44">
        <v>526.5</v>
      </c>
      <c r="AA18" s="190">
        <v>11473.2</v>
      </c>
      <c r="AB18" s="190">
        <v>12847.9</v>
      </c>
      <c r="AC18" s="190">
        <v>10972.1</v>
      </c>
      <c r="AD18" s="182">
        <v>8951.7999999999993</v>
      </c>
      <c r="AE18" s="136">
        <f>J18/N18</f>
        <v>1</v>
      </c>
      <c r="AF18" s="136">
        <f t="shared" ref="AF18:AH18" si="12">K18/O18</f>
        <v>1</v>
      </c>
      <c r="AG18" s="136">
        <f t="shared" si="12"/>
        <v>1</v>
      </c>
      <c r="AH18" s="136">
        <f t="shared" si="12"/>
        <v>1</v>
      </c>
      <c r="AI18" s="136">
        <f>S18/W18</f>
        <v>1</v>
      </c>
      <c r="AJ18" s="136">
        <f t="shared" ref="AJ18:AJ20" si="13">T18/X18</f>
        <v>1</v>
      </c>
      <c r="AK18" s="136">
        <f t="shared" ref="AK18:AK20" si="14">U18/Y18</f>
        <v>1</v>
      </c>
      <c r="AL18" s="136">
        <f t="shared" ref="AL18:AL20" si="15">V18/Z18</f>
        <v>1</v>
      </c>
    </row>
    <row r="19" spans="2:38" s="24" customFormat="1" ht="63" customHeight="1" x14ac:dyDescent="0.25">
      <c r="B19" s="140"/>
      <c r="C19" s="151"/>
      <c r="D19" s="140"/>
      <c r="E19" s="140"/>
      <c r="F19" s="140"/>
      <c r="G19" s="180"/>
      <c r="H19" s="140"/>
      <c r="I19" s="140"/>
      <c r="J19" s="193"/>
      <c r="K19" s="193"/>
      <c r="L19" s="193"/>
      <c r="M19" s="151"/>
      <c r="N19" s="193"/>
      <c r="O19" s="193"/>
      <c r="P19" s="193"/>
      <c r="Q19" s="151"/>
      <c r="R19" s="54" t="s">
        <v>88</v>
      </c>
      <c r="S19" s="68">
        <v>543.81600000000003</v>
      </c>
      <c r="T19" s="68">
        <v>544.71600000000001</v>
      </c>
      <c r="U19" s="68">
        <v>544.71600000000001</v>
      </c>
      <c r="V19" s="44">
        <v>544.72</v>
      </c>
      <c r="W19" s="68">
        <v>543.81600000000003</v>
      </c>
      <c r="X19" s="68">
        <v>544.71600000000001</v>
      </c>
      <c r="Y19" s="68">
        <v>544.71600000000001</v>
      </c>
      <c r="Z19" s="44">
        <v>544.72</v>
      </c>
      <c r="AA19" s="191"/>
      <c r="AB19" s="191"/>
      <c r="AC19" s="191"/>
      <c r="AD19" s="183"/>
      <c r="AE19" s="186"/>
      <c r="AF19" s="186"/>
      <c r="AG19" s="186"/>
      <c r="AH19" s="186"/>
      <c r="AI19" s="137">
        <f t="shared" ref="AI19" si="16">S19/W19</f>
        <v>1</v>
      </c>
      <c r="AJ19" s="137">
        <f t="shared" si="13"/>
        <v>1</v>
      </c>
      <c r="AK19" s="137">
        <f t="shared" si="14"/>
        <v>1</v>
      </c>
      <c r="AL19" s="137">
        <f t="shared" si="15"/>
        <v>1</v>
      </c>
    </row>
    <row r="20" spans="2:38" s="24" customFormat="1" ht="63" customHeight="1" x14ac:dyDescent="0.25">
      <c r="B20" s="141"/>
      <c r="C20" s="152"/>
      <c r="D20" s="141"/>
      <c r="E20" s="141"/>
      <c r="F20" s="141"/>
      <c r="G20" s="181"/>
      <c r="H20" s="141"/>
      <c r="I20" s="141"/>
      <c r="J20" s="194"/>
      <c r="K20" s="194"/>
      <c r="L20" s="194"/>
      <c r="M20" s="152"/>
      <c r="N20" s="194"/>
      <c r="O20" s="194"/>
      <c r="P20" s="194"/>
      <c r="Q20" s="152"/>
      <c r="R20" s="54" t="s">
        <v>92</v>
      </c>
      <c r="S20" s="68">
        <v>3576.52</v>
      </c>
      <c r="T20" s="68">
        <v>3309.32</v>
      </c>
      <c r="U20" s="68">
        <v>3309</v>
      </c>
      <c r="V20" s="44">
        <v>2067</v>
      </c>
      <c r="W20" s="68">
        <v>3576.52</v>
      </c>
      <c r="X20" s="68">
        <v>3309.32</v>
      </c>
      <c r="Y20" s="68">
        <v>3309</v>
      </c>
      <c r="Z20" s="44">
        <v>2067</v>
      </c>
      <c r="AA20" s="145"/>
      <c r="AB20" s="145"/>
      <c r="AC20" s="145"/>
      <c r="AD20" s="184"/>
      <c r="AE20" s="185"/>
      <c r="AF20" s="185"/>
      <c r="AG20" s="185"/>
      <c r="AH20" s="185"/>
      <c r="AI20" s="138">
        <f>S20/W20</f>
        <v>1</v>
      </c>
      <c r="AJ20" s="138">
        <f t="shared" si="13"/>
        <v>1</v>
      </c>
      <c r="AK20" s="138">
        <f t="shared" si="14"/>
        <v>1</v>
      </c>
      <c r="AL20" s="138">
        <f t="shared" si="15"/>
        <v>1</v>
      </c>
    </row>
    <row r="21" spans="2:38" s="24" customFormat="1" ht="63" customHeight="1" x14ac:dyDescent="0.25">
      <c r="B21" s="54">
        <v>6</v>
      </c>
      <c r="C21" s="44" t="s">
        <v>98</v>
      </c>
      <c r="D21" s="54" t="s">
        <v>103</v>
      </c>
      <c r="E21" s="54">
        <v>7001000038</v>
      </c>
      <c r="F21" s="54" t="s">
        <v>1098</v>
      </c>
      <c r="G21" s="33">
        <v>80</v>
      </c>
      <c r="H21" s="54" t="s">
        <v>83</v>
      </c>
      <c r="I21" s="54" t="s">
        <v>110</v>
      </c>
      <c r="J21" s="36">
        <v>11431214</v>
      </c>
      <c r="K21" s="36">
        <v>1603564</v>
      </c>
      <c r="L21" s="36">
        <v>551871</v>
      </c>
      <c r="M21" s="44" t="s">
        <v>48</v>
      </c>
      <c r="N21" s="14">
        <v>11431</v>
      </c>
      <c r="O21" s="14">
        <v>1564</v>
      </c>
      <c r="P21" s="14">
        <v>552</v>
      </c>
      <c r="Q21" s="44" t="s">
        <v>48</v>
      </c>
      <c r="R21" s="45" t="s">
        <v>96</v>
      </c>
      <c r="S21" s="4">
        <v>77640</v>
      </c>
      <c r="T21" s="4">
        <v>12643</v>
      </c>
      <c r="U21" s="4">
        <v>569</v>
      </c>
      <c r="V21" s="44" t="s">
        <v>48</v>
      </c>
      <c r="W21" s="14" t="s">
        <v>48</v>
      </c>
      <c r="X21" s="14" t="s">
        <v>48</v>
      </c>
      <c r="Y21" s="14" t="s">
        <v>48</v>
      </c>
      <c r="Z21" s="44" t="s">
        <v>48</v>
      </c>
      <c r="AA21" s="41">
        <v>133</v>
      </c>
      <c r="AB21" s="41">
        <v>160</v>
      </c>
      <c r="AC21" s="41">
        <v>102</v>
      </c>
      <c r="AD21" s="41">
        <v>1591.06</v>
      </c>
      <c r="AE21" s="15">
        <v>1</v>
      </c>
      <c r="AF21" s="15">
        <v>1</v>
      </c>
      <c r="AG21" s="15">
        <v>1</v>
      </c>
      <c r="AH21" s="15">
        <v>1</v>
      </c>
      <c r="AI21" s="15">
        <v>1</v>
      </c>
      <c r="AJ21" s="15">
        <v>1</v>
      </c>
      <c r="AK21" s="15">
        <v>1</v>
      </c>
      <c r="AL21" s="15">
        <v>1</v>
      </c>
    </row>
    <row r="22" spans="2:38" s="24" customFormat="1" ht="63" customHeight="1" x14ac:dyDescent="0.25">
      <c r="B22" s="54">
        <v>7</v>
      </c>
      <c r="C22" s="44" t="s">
        <v>98</v>
      </c>
      <c r="D22" s="54" t="s">
        <v>104</v>
      </c>
      <c r="E22" s="54">
        <v>7022010407</v>
      </c>
      <c r="F22" s="54" t="s">
        <v>1099</v>
      </c>
      <c r="G22" s="33">
        <v>80</v>
      </c>
      <c r="H22" s="54" t="s">
        <v>48</v>
      </c>
      <c r="I22" s="54" t="s">
        <v>111</v>
      </c>
      <c r="J22" s="14">
        <v>5763</v>
      </c>
      <c r="K22" s="14">
        <v>5728</v>
      </c>
      <c r="L22" s="14">
        <v>5300</v>
      </c>
      <c r="M22" s="44">
        <v>5400</v>
      </c>
      <c r="N22" s="4">
        <v>5763</v>
      </c>
      <c r="O22" s="4">
        <v>5728</v>
      </c>
      <c r="P22" s="4">
        <v>5100</v>
      </c>
      <c r="Q22" s="44">
        <v>5400</v>
      </c>
      <c r="R22" s="45" t="s">
        <v>97</v>
      </c>
      <c r="S22" s="14">
        <v>180</v>
      </c>
      <c r="T22" s="14">
        <v>150</v>
      </c>
      <c r="U22" s="14">
        <v>153</v>
      </c>
      <c r="V22" s="44">
        <v>150</v>
      </c>
      <c r="W22" s="14">
        <v>188</v>
      </c>
      <c r="X22" s="14">
        <v>154</v>
      </c>
      <c r="Y22" s="14">
        <v>156</v>
      </c>
      <c r="Z22" s="44">
        <v>152</v>
      </c>
      <c r="AA22" s="41"/>
      <c r="AB22" s="41">
        <v>0</v>
      </c>
      <c r="AC22" s="41">
        <v>1231</v>
      </c>
      <c r="AD22" s="41">
        <v>0</v>
      </c>
      <c r="AE22" s="15">
        <f>J22/N22</f>
        <v>1</v>
      </c>
      <c r="AF22" s="15">
        <f t="shared" ref="AF22:AH24" si="17">K22/O22</f>
        <v>1</v>
      </c>
      <c r="AG22" s="15">
        <v>1</v>
      </c>
      <c r="AH22" s="15">
        <f t="shared" si="17"/>
        <v>1</v>
      </c>
      <c r="AI22" s="15">
        <f>S22/W22</f>
        <v>0.95744680851063835</v>
      </c>
      <c r="AJ22" s="15">
        <f t="shared" ref="AJ22:AL22" si="18">T22/X22</f>
        <v>0.97402597402597402</v>
      </c>
      <c r="AK22" s="15">
        <f t="shared" si="18"/>
        <v>0.98076923076923073</v>
      </c>
      <c r="AL22" s="15">
        <f t="shared" si="18"/>
        <v>0.98684210526315785</v>
      </c>
    </row>
    <row r="23" spans="2:38" s="24" customFormat="1" ht="63" customHeight="1" x14ac:dyDescent="0.25">
      <c r="B23" s="56">
        <v>8</v>
      </c>
      <c r="C23" s="56" t="s">
        <v>474</v>
      </c>
      <c r="D23" s="56" t="s">
        <v>52</v>
      </c>
      <c r="E23" s="56">
        <v>7002011530</v>
      </c>
      <c r="F23" s="56" t="s">
        <v>53</v>
      </c>
      <c r="G23" s="56">
        <v>100</v>
      </c>
      <c r="H23" s="56" t="s">
        <v>54</v>
      </c>
      <c r="I23" s="56" t="s">
        <v>55</v>
      </c>
      <c r="J23" s="56">
        <v>8300</v>
      </c>
      <c r="K23" s="56">
        <v>3700</v>
      </c>
      <c r="L23" s="56">
        <v>2900</v>
      </c>
      <c r="M23" s="56">
        <v>2700</v>
      </c>
      <c r="N23" s="56">
        <v>499402.6</v>
      </c>
      <c r="O23" s="56">
        <v>870791.4</v>
      </c>
      <c r="P23" s="56">
        <v>824866.2</v>
      </c>
      <c r="Q23" s="56" t="s">
        <v>48</v>
      </c>
      <c r="R23" s="54" t="s">
        <v>56</v>
      </c>
      <c r="S23" s="56" t="s">
        <v>48</v>
      </c>
      <c r="T23" s="56" t="s">
        <v>48</v>
      </c>
      <c r="U23" s="56" t="s">
        <v>48</v>
      </c>
      <c r="V23" s="56" t="s">
        <v>48</v>
      </c>
      <c r="W23" s="56" t="s">
        <v>48</v>
      </c>
      <c r="X23" s="56" t="s">
        <v>48</v>
      </c>
      <c r="Y23" s="56" t="s">
        <v>48</v>
      </c>
      <c r="Z23" s="56" t="s">
        <v>48</v>
      </c>
      <c r="AA23" s="12">
        <v>4341.7</v>
      </c>
      <c r="AB23" s="12">
        <v>617.20000000000005</v>
      </c>
      <c r="AC23" s="12">
        <v>340.6</v>
      </c>
      <c r="AD23" s="12"/>
      <c r="AE23" s="15">
        <f>J23/N23</f>
        <v>1.6619857405628245E-2</v>
      </c>
      <c r="AF23" s="15">
        <f t="shared" si="17"/>
        <v>4.2490084307217546E-3</v>
      </c>
      <c r="AG23" s="15">
        <f t="shared" ref="AG23" si="19">L23/P23</f>
        <v>3.5157217012892518E-3</v>
      </c>
      <c r="AH23" s="15" t="s">
        <v>48</v>
      </c>
      <c r="AI23" s="15" t="s">
        <v>48</v>
      </c>
      <c r="AJ23" s="15" t="s">
        <v>48</v>
      </c>
      <c r="AK23" s="15" t="s">
        <v>48</v>
      </c>
      <c r="AL23" s="15" t="s">
        <v>48</v>
      </c>
    </row>
    <row r="24" spans="2:38" s="24" customFormat="1" ht="63" customHeight="1" x14ac:dyDescent="0.25">
      <c r="B24" s="56">
        <v>9</v>
      </c>
      <c r="C24" s="56" t="s">
        <v>474</v>
      </c>
      <c r="D24" s="56" t="s">
        <v>57</v>
      </c>
      <c r="E24" s="56">
        <v>7002011508</v>
      </c>
      <c r="F24" s="56" t="s">
        <v>58</v>
      </c>
      <c r="G24" s="56">
        <v>100</v>
      </c>
      <c r="H24" s="56" t="s">
        <v>54</v>
      </c>
      <c r="I24" s="56" t="s">
        <v>59</v>
      </c>
      <c r="J24" s="56">
        <v>5700</v>
      </c>
      <c r="K24" s="56">
        <v>5800</v>
      </c>
      <c r="L24" s="56">
        <v>6400</v>
      </c>
      <c r="M24" s="56">
        <v>6500</v>
      </c>
      <c r="N24" s="56">
        <v>499402.6</v>
      </c>
      <c r="O24" s="56">
        <v>870791.4</v>
      </c>
      <c r="P24" s="56">
        <v>824866.2</v>
      </c>
      <c r="Q24" s="56" t="s">
        <v>48</v>
      </c>
      <c r="R24" s="54" t="s">
        <v>56</v>
      </c>
      <c r="S24" s="56" t="s">
        <v>48</v>
      </c>
      <c r="T24" s="56" t="s">
        <v>48</v>
      </c>
      <c r="U24" s="56" t="s">
        <v>48</v>
      </c>
      <c r="V24" s="56" t="s">
        <v>48</v>
      </c>
      <c r="W24" s="56" t="s">
        <v>48</v>
      </c>
      <c r="X24" s="56" t="s">
        <v>48</v>
      </c>
      <c r="Y24" s="56" t="s">
        <v>48</v>
      </c>
      <c r="Z24" s="56" t="s">
        <v>48</v>
      </c>
      <c r="AA24" s="12">
        <v>1009.2</v>
      </c>
      <c r="AB24" s="12">
        <v>1184.5</v>
      </c>
      <c r="AC24" s="12">
        <v>1102.9000000000001</v>
      </c>
      <c r="AD24" s="12"/>
      <c r="AE24" s="15">
        <f>J24/N24</f>
        <v>1.1413637013503735E-2</v>
      </c>
      <c r="AF24" s="15">
        <f t="shared" si="17"/>
        <v>6.6606078103205891E-3</v>
      </c>
      <c r="AG24" s="15">
        <f>L24/P24</f>
        <v>7.758834099396969E-3</v>
      </c>
      <c r="AH24" s="15" t="s">
        <v>48</v>
      </c>
      <c r="AI24" s="15" t="s">
        <v>48</v>
      </c>
      <c r="AJ24" s="15" t="s">
        <v>48</v>
      </c>
      <c r="AK24" s="15" t="s">
        <v>48</v>
      </c>
      <c r="AL24" s="15" t="s">
        <v>48</v>
      </c>
    </row>
    <row r="25" spans="2:38" s="24" customFormat="1" ht="63" customHeight="1" x14ac:dyDescent="0.25">
      <c r="B25" s="56">
        <v>10</v>
      </c>
      <c r="C25" s="56" t="s">
        <v>474</v>
      </c>
      <c r="D25" s="56" t="s">
        <v>60</v>
      </c>
      <c r="E25" s="56">
        <v>7002011522</v>
      </c>
      <c r="F25" s="56" t="s">
        <v>61</v>
      </c>
      <c r="G25" s="56">
        <v>100</v>
      </c>
      <c r="H25" s="56" t="s">
        <v>54</v>
      </c>
      <c r="I25" s="56" t="s">
        <v>62</v>
      </c>
      <c r="J25" s="56">
        <v>6400</v>
      </c>
      <c r="K25" s="56">
        <v>6500</v>
      </c>
      <c r="L25" s="56">
        <v>6200</v>
      </c>
      <c r="M25" s="56">
        <v>6000</v>
      </c>
      <c r="N25" s="56">
        <v>499402.6</v>
      </c>
      <c r="O25" s="56">
        <v>870791.4</v>
      </c>
      <c r="P25" s="56">
        <v>824866.2</v>
      </c>
      <c r="Q25" s="56" t="s">
        <v>48</v>
      </c>
      <c r="R25" s="54" t="s">
        <v>56</v>
      </c>
      <c r="S25" s="56" t="s">
        <v>48</v>
      </c>
      <c r="T25" s="56" t="s">
        <v>48</v>
      </c>
      <c r="U25" s="56" t="s">
        <v>48</v>
      </c>
      <c r="V25" s="56" t="s">
        <v>48</v>
      </c>
      <c r="W25" s="56" t="s">
        <v>48</v>
      </c>
      <c r="X25" s="56" t="s">
        <v>48</v>
      </c>
      <c r="Y25" s="56" t="s">
        <v>48</v>
      </c>
      <c r="Z25" s="56" t="s">
        <v>48</v>
      </c>
      <c r="AA25" s="12">
        <v>902.4</v>
      </c>
      <c r="AB25" s="12">
        <v>632.79999999999995</v>
      </c>
      <c r="AC25" s="12">
        <v>835.1</v>
      </c>
      <c r="AD25" s="12"/>
      <c r="AE25" s="15">
        <f>J25/N25</f>
        <v>1.2815311734460334E-2</v>
      </c>
      <c r="AF25" s="15">
        <f t="shared" ref="AF25" si="20">K25/O25</f>
        <v>7.4644742701868664E-3</v>
      </c>
      <c r="AG25" s="15">
        <f>L25/P25</f>
        <v>7.5163705337908141E-3</v>
      </c>
      <c r="AH25" s="15" t="s">
        <v>48</v>
      </c>
      <c r="AI25" s="15" t="s">
        <v>48</v>
      </c>
      <c r="AJ25" s="15" t="s">
        <v>48</v>
      </c>
      <c r="AK25" s="15" t="s">
        <v>48</v>
      </c>
      <c r="AL25" s="15" t="s">
        <v>48</v>
      </c>
    </row>
    <row r="26" spans="2:38" s="24" customFormat="1" ht="63" customHeight="1" x14ac:dyDescent="0.25">
      <c r="B26" s="56">
        <v>11</v>
      </c>
      <c r="C26" s="56" t="s">
        <v>474</v>
      </c>
      <c r="D26" s="56" t="s">
        <v>63</v>
      </c>
      <c r="E26" s="56">
        <v>7002016954</v>
      </c>
      <c r="F26" s="56" t="s">
        <v>64</v>
      </c>
      <c r="G26" s="56">
        <v>100</v>
      </c>
      <c r="H26" s="56" t="s">
        <v>54</v>
      </c>
      <c r="I26" s="56" t="s">
        <v>65</v>
      </c>
      <c r="J26" s="56">
        <v>13000</v>
      </c>
      <c r="K26" s="56">
        <v>15200</v>
      </c>
      <c r="L26" s="56">
        <v>15300</v>
      </c>
      <c r="M26" s="56">
        <v>15300</v>
      </c>
      <c r="N26" s="56">
        <v>499402.6</v>
      </c>
      <c r="O26" s="56">
        <v>870791.4</v>
      </c>
      <c r="P26" s="56">
        <v>824866.2</v>
      </c>
      <c r="Q26" s="56" t="s">
        <v>48</v>
      </c>
      <c r="R26" s="54" t="s">
        <v>56</v>
      </c>
      <c r="S26" s="56" t="s">
        <v>48</v>
      </c>
      <c r="T26" s="56" t="s">
        <v>48</v>
      </c>
      <c r="U26" s="56" t="s">
        <v>48</v>
      </c>
      <c r="V26" s="56" t="s">
        <v>48</v>
      </c>
      <c r="W26" s="56" t="s">
        <v>48</v>
      </c>
      <c r="X26" s="56" t="s">
        <v>48</v>
      </c>
      <c r="Y26" s="56" t="s">
        <v>48</v>
      </c>
      <c r="Z26" s="56" t="s">
        <v>48</v>
      </c>
      <c r="AA26" s="12">
        <v>2761.5</v>
      </c>
      <c r="AB26" s="12">
        <v>2029.9</v>
      </c>
      <c r="AC26" s="12">
        <v>1536.5</v>
      </c>
      <c r="AD26" s="12"/>
      <c r="AE26" s="15">
        <f t="shared" ref="AE26:AE28" si="21">J26/N26</f>
        <v>2.6031101960622555E-2</v>
      </c>
      <c r="AF26" s="15">
        <f t="shared" ref="AF26:AF27" si="22">K26/O26</f>
        <v>1.7455385985667749E-2</v>
      </c>
      <c r="AG26" s="15">
        <f t="shared" ref="AG26:AG29" si="23">L26/P26</f>
        <v>1.8548462768870878E-2</v>
      </c>
      <c r="AH26" s="15" t="s">
        <v>48</v>
      </c>
      <c r="AI26" s="15" t="s">
        <v>48</v>
      </c>
      <c r="AJ26" s="15" t="s">
        <v>48</v>
      </c>
      <c r="AK26" s="15" t="s">
        <v>48</v>
      </c>
      <c r="AL26" s="15" t="s">
        <v>48</v>
      </c>
    </row>
    <row r="27" spans="2:38" s="24" customFormat="1" ht="63" customHeight="1" x14ac:dyDescent="0.25">
      <c r="B27" s="54">
        <v>12</v>
      </c>
      <c r="C27" s="56" t="s">
        <v>474</v>
      </c>
      <c r="D27" s="54" t="s">
        <v>66</v>
      </c>
      <c r="E27" s="54" t="s">
        <v>67</v>
      </c>
      <c r="F27" s="54" t="s">
        <v>68</v>
      </c>
      <c r="G27" s="54">
        <v>100</v>
      </c>
      <c r="H27" s="54" t="s">
        <v>48</v>
      </c>
      <c r="I27" s="54" t="s">
        <v>69</v>
      </c>
      <c r="J27" s="6">
        <v>8800</v>
      </c>
      <c r="K27" s="6">
        <v>8800</v>
      </c>
      <c r="L27" s="6">
        <v>7700</v>
      </c>
      <c r="M27" s="6">
        <v>7500</v>
      </c>
      <c r="N27" s="56">
        <v>499402.6</v>
      </c>
      <c r="O27" s="56">
        <v>870791.4</v>
      </c>
      <c r="P27" s="56">
        <v>824866.2</v>
      </c>
      <c r="Q27" s="56" t="s">
        <v>48</v>
      </c>
      <c r="R27" s="54" t="s">
        <v>56</v>
      </c>
      <c r="S27" s="56" t="s">
        <v>48</v>
      </c>
      <c r="T27" s="56" t="s">
        <v>48</v>
      </c>
      <c r="U27" s="56" t="s">
        <v>48</v>
      </c>
      <c r="V27" s="56" t="s">
        <v>48</v>
      </c>
      <c r="W27" s="56" t="s">
        <v>48</v>
      </c>
      <c r="X27" s="56" t="s">
        <v>48</v>
      </c>
      <c r="Y27" s="56" t="s">
        <v>48</v>
      </c>
      <c r="Z27" s="56" t="s">
        <v>48</v>
      </c>
      <c r="AA27" s="106">
        <v>1070.0999999999999</v>
      </c>
      <c r="AB27" s="106">
        <v>4522.8</v>
      </c>
      <c r="AC27" s="106">
        <v>6136</v>
      </c>
      <c r="AD27" s="106"/>
      <c r="AE27" s="15">
        <f t="shared" si="21"/>
        <v>1.762105363488296E-2</v>
      </c>
      <c r="AF27" s="15">
        <f t="shared" si="22"/>
        <v>1.0105749781176065E-2</v>
      </c>
      <c r="AG27" s="15">
        <f t="shared" si="23"/>
        <v>9.3348472758369785E-3</v>
      </c>
      <c r="AH27" s="15" t="s">
        <v>48</v>
      </c>
      <c r="AI27" s="15" t="s">
        <v>48</v>
      </c>
      <c r="AJ27" s="15" t="s">
        <v>48</v>
      </c>
      <c r="AK27" s="15" t="s">
        <v>48</v>
      </c>
      <c r="AL27" s="15" t="s">
        <v>48</v>
      </c>
    </row>
    <row r="28" spans="2:38" s="24" customFormat="1" ht="63" customHeight="1" x14ac:dyDescent="0.25">
      <c r="B28" s="54">
        <v>13</v>
      </c>
      <c r="C28" s="56" t="s">
        <v>474</v>
      </c>
      <c r="D28" s="54" t="s">
        <v>70</v>
      </c>
      <c r="E28" s="54">
        <v>7002011547</v>
      </c>
      <c r="F28" s="54" t="s">
        <v>71</v>
      </c>
      <c r="G28" s="54">
        <v>100</v>
      </c>
      <c r="H28" s="56" t="s">
        <v>54</v>
      </c>
      <c r="I28" s="54" t="s">
        <v>65</v>
      </c>
      <c r="J28" s="6">
        <v>5000</v>
      </c>
      <c r="K28" s="56">
        <v>5700</v>
      </c>
      <c r="L28" s="56">
        <v>6000</v>
      </c>
      <c r="M28" s="56">
        <v>6100</v>
      </c>
      <c r="N28" s="56">
        <v>499402.6</v>
      </c>
      <c r="O28" s="56">
        <v>870791.4</v>
      </c>
      <c r="P28" s="56">
        <v>824866.2</v>
      </c>
      <c r="Q28" s="7" t="s">
        <v>48</v>
      </c>
      <c r="R28" s="54" t="s">
        <v>56</v>
      </c>
      <c r="S28" s="56" t="s">
        <v>48</v>
      </c>
      <c r="T28" s="56" t="s">
        <v>48</v>
      </c>
      <c r="U28" s="56" t="s">
        <v>48</v>
      </c>
      <c r="V28" s="56" t="s">
        <v>48</v>
      </c>
      <c r="W28" s="56" t="s">
        <v>48</v>
      </c>
      <c r="X28" s="56" t="s">
        <v>48</v>
      </c>
      <c r="Y28" s="56" t="s">
        <v>48</v>
      </c>
      <c r="Z28" s="56" t="s">
        <v>48</v>
      </c>
      <c r="AA28" s="106">
        <v>842.3</v>
      </c>
      <c r="AB28" s="106">
        <v>1770.6</v>
      </c>
      <c r="AC28" s="106">
        <v>161.1</v>
      </c>
      <c r="AD28" s="106"/>
      <c r="AE28" s="15">
        <f t="shared" si="21"/>
        <v>1.0011962292547135E-2</v>
      </c>
      <c r="AF28" s="15">
        <f>K28/O28</f>
        <v>6.5457697446254064E-3</v>
      </c>
      <c r="AG28" s="15">
        <f t="shared" si="23"/>
        <v>7.2739069681846584E-3</v>
      </c>
      <c r="AH28" s="15" t="s">
        <v>48</v>
      </c>
      <c r="AI28" s="15" t="s">
        <v>48</v>
      </c>
      <c r="AJ28" s="15" t="s">
        <v>48</v>
      </c>
      <c r="AK28" s="15" t="s">
        <v>48</v>
      </c>
      <c r="AL28" s="15" t="s">
        <v>48</v>
      </c>
    </row>
    <row r="29" spans="2:38" s="24" customFormat="1" ht="63" customHeight="1" x14ac:dyDescent="0.25">
      <c r="B29" s="54">
        <v>14</v>
      </c>
      <c r="C29" s="56" t="s">
        <v>474</v>
      </c>
      <c r="D29" s="54" t="s">
        <v>72</v>
      </c>
      <c r="E29" s="54" t="s">
        <v>73</v>
      </c>
      <c r="F29" s="54" t="s">
        <v>74</v>
      </c>
      <c r="G29" s="54">
        <v>100</v>
      </c>
      <c r="H29" s="56" t="s">
        <v>54</v>
      </c>
      <c r="I29" s="54" t="s">
        <v>75</v>
      </c>
      <c r="J29" s="7">
        <v>90800</v>
      </c>
      <c r="K29" s="7">
        <v>124500</v>
      </c>
      <c r="L29" s="7">
        <v>112800</v>
      </c>
      <c r="M29" s="7">
        <v>112700</v>
      </c>
      <c r="N29" s="56">
        <v>499402.6</v>
      </c>
      <c r="O29" s="56">
        <v>870791.4</v>
      </c>
      <c r="P29" s="56">
        <v>824866.2</v>
      </c>
      <c r="Q29" s="6" t="s">
        <v>48</v>
      </c>
      <c r="R29" s="54" t="s">
        <v>56</v>
      </c>
      <c r="S29" s="56" t="s">
        <v>48</v>
      </c>
      <c r="T29" s="56" t="s">
        <v>48</v>
      </c>
      <c r="U29" s="56" t="s">
        <v>48</v>
      </c>
      <c r="V29" s="56" t="s">
        <v>48</v>
      </c>
      <c r="W29" s="56" t="s">
        <v>48</v>
      </c>
      <c r="X29" s="56" t="s">
        <v>48</v>
      </c>
      <c r="Y29" s="56" t="s">
        <v>48</v>
      </c>
      <c r="Z29" s="56" t="s">
        <v>48</v>
      </c>
      <c r="AA29" s="106">
        <v>13792</v>
      </c>
      <c r="AB29" s="106">
        <v>6300</v>
      </c>
      <c r="AC29" s="106">
        <v>1563.85</v>
      </c>
      <c r="AD29" s="106"/>
      <c r="AE29" s="15">
        <f>J29/N29</f>
        <v>0.181817235232656</v>
      </c>
      <c r="AF29" s="15">
        <f t="shared" ref="AF29" si="24">K29/O29</f>
        <v>0.14297339179050228</v>
      </c>
      <c r="AG29" s="15">
        <f t="shared" si="23"/>
        <v>0.13674945100187158</v>
      </c>
      <c r="AH29" s="15" t="s">
        <v>48</v>
      </c>
      <c r="AI29" s="15" t="s">
        <v>48</v>
      </c>
      <c r="AJ29" s="15" t="s">
        <v>48</v>
      </c>
      <c r="AK29" s="15" t="s">
        <v>48</v>
      </c>
      <c r="AL29" s="15" t="s">
        <v>48</v>
      </c>
    </row>
    <row r="30" spans="2:38" s="24" customFormat="1" ht="63" customHeight="1" x14ac:dyDescent="0.25">
      <c r="B30" s="23">
        <v>15</v>
      </c>
      <c r="C30" s="56" t="s">
        <v>474</v>
      </c>
      <c r="D30" s="66" t="s">
        <v>76</v>
      </c>
      <c r="E30" s="23">
        <v>7002020333</v>
      </c>
      <c r="F30" s="23" t="s">
        <v>74</v>
      </c>
      <c r="G30" s="23">
        <v>100</v>
      </c>
      <c r="H30" s="67" t="s">
        <v>54</v>
      </c>
      <c r="I30" s="23" t="s">
        <v>75</v>
      </c>
      <c r="J30" s="23">
        <v>90800</v>
      </c>
      <c r="K30" s="23">
        <v>127200</v>
      </c>
      <c r="L30" s="23">
        <v>107800</v>
      </c>
      <c r="M30" s="23">
        <v>107600</v>
      </c>
      <c r="N30" s="56">
        <v>499402.6</v>
      </c>
      <c r="O30" s="56">
        <v>870791.4</v>
      </c>
      <c r="P30" s="56">
        <v>824866.2</v>
      </c>
      <c r="Q30" s="23" t="s">
        <v>48</v>
      </c>
      <c r="R30" s="54" t="s">
        <v>56</v>
      </c>
      <c r="S30" s="56" t="s">
        <v>48</v>
      </c>
      <c r="T30" s="56" t="s">
        <v>48</v>
      </c>
      <c r="U30" s="56" t="s">
        <v>48</v>
      </c>
      <c r="V30" s="56" t="s">
        <v>48</v>
      </c>
      <c r="W30" s="56" t="s">
        <v>48</v>
      </c>
      <c r="X30" s="56" t="s">
        <v>48</v>
      </c>
      <c r="Y30" s="56" t="s">
        <v>48</v>
      </c>
      <c r="Z30" s="56" t="s">
        <v>48</v>
      </c>
      <c r="AA30" s="107">
        <v>12322</v>
      </c>
      <c r="AB30" s="107" t="s">
        <v>77</v>
      </c>
      <c r="AC30" s="107">
        <v>4520.3</v>
      </c>
      <c r="AD30" s="107"/>
      <c r="AE30" s="15">
        <f t="shared" ref="AE30:AE31" si="25">J30/N30</f>
        <v>0.181817235232656</v>
      </c>
      <c r="AF30" s="15">
        <f t="shared" ref="AF30" si="26">K30/O30</f>
        <v>0.14607401956427221</v>
      </c>
      <c r="AG30" s="15">
        <f t="shared" ref="AG30:AG31" si="27">L30/P30</f>
        <v>0.13068786186171771</v>
      </c>
      <c r="AH30" s="15" t="s">
        <v>48</v>
      </c>
      <c r="AI30" s="15" t="s">
        <v>48</v>
      </c>
      <c r="AJ30" s="15" t="s">
        <v>48</v>
      </c>
      <c r="AK30" s="15" t="s">
        <v>48</v>
      </c>
      <c r="AL30" s="15" t="s">
        <v>48</v>
      </c>
    </row>
    <row r="31" spans="2:38" s="24" customFormat="1" ht="63" customHeight="1" x14ac:dyDescent="0.25">
      <c r="B31" s="23">
        <v>16</v>
      </c>
      <c r="C31" s="56" t="s">
        <v>474</v>
      </c>
      <c r="D31" s="66" t="s">
        <v>78</v>
      </c>
      <c r="E31" s="23">
        <v>7002020340</v>
      </c>
      <c r="F31" s="23" t="s">
        <v>79</v>
      </c>
      <c r="G31" s="23">
        <v>100</v>
      </c>
      <c r="H31" s="67" t="s">
        <v>54</v>
      </c>
      <c r="I31" s="23" t="s">
        <v>75</v>
      </c>
      <c r="J31" s="23">
        <v>91500</v>
      </c>
      <c r="K31" s="23">
        <v>119600</v>
      </c>
      <c r="L31" s="23">
        <v>111300</v>
      </c>
      <c r="M31" s="23">
        <v>111100</v>
      </c>
      <c r="N31" s="56">
        <v>499402.6</v>
      </c>
      <c r="O31" s="56">
        <v>870791.4</v>
      </c>
      <c r="P31" s="56">
        <v>824866.2</v>
      </c>
      <c r="Q31" s="23" t="s">
        <v>48</v>
      </c>
      <c r="R31" s="54" t="s">
        <v>56</v>
      </c>
      <c r="S31" s="56" t="s">
        <v>48</v>
      </c>
      <c r="T31" s="56" t="s">
        <v>48</v>
      </c>
      <c r="U31" s="56" t="s">
        <v>48</v>
      </c>
      <c r="V31" s="56" t="s">
        <v>48</v>
      </c>
      <c r="W31" s="56" t="s">
        <v>48</v>
      </c>
      <c r="X31" s="56" t="s">
        <v>48</v>
      </c>
      <c r="Y31" s="56" t="s">
        <v>48</v>
      </c>
      <c r="Z31" s="56" t="s">
        <v>48</v>
      </c>
      <c r="AA31" s="107">
        <v>8886</v>
      </c>
      <c r="AB31" s="107" t="s">
        <v>80</v>
      </c>
      <c r="AC31" s="107">
        <v>3722.19</v>
      </c>
      <c r="AD31" s="107"/>
      <c r="AE31" s="15">
        <f t="shared" si="25"/>
        <v>0.18321890995361259</v>
      </c>
      <c r="AF31" s="15">
        <f>K31/O31</f>
        <v>0.13734632657143833</v>
      </c>
      <c r="AG31" s="15">
        <f t="shared" si="27"/>
        <v>0.13493097425982542</v>
      </c>
      <c r="AH31" s="15" t="s">
        <v>48</v>
      </c>
      <c r="AI31" s="15" t="s">
        <v>48</v>
      </c>
      <c r="AJ31" s="15" t="s">
        <v>48</v>
      </c>
      <c r="AK31" s="15" t="s">
        <v>48</v>
      </c>
      <c r="AL31" s="15" t="s">
        <v>48</v>
      </c>
    </row>
    <row r="32" spans="2:38" s="24" customFormat="1" ht="63" customHeight="1" x14ac:dyDescent="0.25">
      <c r="B32" s="23">
        <v>17</v>
      </c>
      <c r="C32" s="48" t="s">
        <v>474</v>
      </c>
      <c r="D32" s="94" t="s">
        <v>81</v>
      </c>
      <c r="E32" s="94">
        <v>7002000898</v>
      </c>
      <c r="F32" s="94" t="s">
        <v>82</v>
      </c>
      <c r="G32" s="94">
        <v>100</v>
      </c>
      <c r="H32" s="94" t="s">
        <v>83</v>
      </c>
      <c r="I32" s="94" t="s">
        <v>84</v>
      </c>
      <c r="J32" s="94">
        <v>41300</v>
      </c>
      <c r="K32" s="94">
        <v>59400</v>
      </c>
      <c r="L32" s="94">
        <v>66700</v>
      </c>
      <c r="M32" s="94">
        <v>0</v>
      </c>
      <c r="N32" s="94" t="s">
        <v>48</v>
      </c>
      <c r="O32" s="94" t="s">
        <v>48</v>
      </c>
      <c r="P32" s="94" t="s">
        <v>48</v>
      </c>
      <c r="Q32" s="94" t="s">
        <v>48</v>
      </c>
      <c r="R32" s="94"/>
      <c r="S32" s="94"/>
      <c r="T32" s="94"/>
      <c r="U32" s="94"/>
      <c r="V32" s="94"/>
      <c r="W32" s="94"/>
      <c r="X32" s="94"/>
      <c r="Y32" s="94"/>
      <c r="Z32" s="94"/>
      <c r="AA32" s="107">
        <v>0</v>
      </c>
      <c r="AB32" s="107">
        <v>0</v>
      </c>
      <c r="AC32" s="107">
        <v>0</v>
      </c>
      <c r="AD32" s="107">
        <v>0</v>
      </c>
      <c r="AE32" s="54" t="s">
        <v>1100</v>
      </c>
      <c r="AF32" s="54" t="s">
        <v>1100</v>
      </c>
      <c r="AG32" s="54" t="s">
        <v>1100</v>
      </c>
      <c r="AH32" s="54" t="s">
        <v>1100</v>
      </c>
      <c r="AI32" s="54" t="s">
        <v>48</v>
      </c>
      <c r="AJ32" s="54" t="s">
        <v>48</v>
      </c>
      <c r="AK32" s="54" t="s">
        <v>48</v>
      </c>
      <c r="AL32" s="54" t="s">
        <v>48</v>
      </c>
    </row>
    <row r="33" spans="2:38" s="24" customFormat="1" ht="63" customHeight="1" x14ac:dyDescent="0.25">
      <c r="B33" s="23">
        <v>18</v>
      </c>
      <c r="C33" s="56" t="s">
        <v>474</v>
      </c>
      <c r="D33" s="23" t="s">
        <v>85</v>
      </c>
      <c r="E33" s="23">
        <v>7002000055</v>
      </c>
      <c r="F33" s="23" t="s">
        <v>82</v>
      </c>
      <c r="G33" s="23">
        <v>100</v>
      </c>
      <c r="H33" s="23" t="s">
        <v>48</v>
      </c>
      <c r="I33" s="23" t="s">
        <v>86</v>
      </c>
      <c r="J33" s="23">
        <v>9900</v>
      </c>
      <c r="K33" s="23">
        <v>9000</v>
      </c>
      <c r="L33" s="23">
        <v>7600</v>
      </c>
      <c r="M33" s="23">
        <v>7400</v>
      </c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7">
        <v>0</v>
      </c>
      <c r="AB33" s="107">
        <v>0</v>
      </c>
      <c r="AC33" s="107">
        <v>0</v>
      </c>
      <c r="AD33" s="107">
        <v>0</v>
      </c>
      <c r="AE33" s="54" t="s">
        <v>1100</v>
      </c>
      <c r="AF33" s="54" t="s">
        <v>1100</v>
      </c>
      <c r="AG33" s="54" t="s">
        <v>1100</v>
      </c>
      <c r="AH33" s="54" t="s">
        <v>1100</v>
      </c>
      <c r="AI33" s="54" t="s">
        <v>48</v>
      </c>
      <c r="AJ33" s="54" t="s">
        <v>48</v>
      </c>
      <c r="AK33" s="54" t="s">
        <v>48</v>
      </c>
      <c r="AL33" s="54" t="s">
        <v>48</v>
      </c>
    </row>
    <row r="34" spans="2:38" s="24" customFormat="1" ht="63" customHeight="1" x14ac:dyDescent="0.25">
      <c r="B34" s="23">
        <v>19</v>
      </c>
      <c r="C34" s="50" t="s">
        <v>474</v>
      </c>
      <c r="D34" s="95" t="s">
        <v>87</v>
      </c>
      <c r="E34" s="95">
        <v>7002010695</v>
      </c>
      <c r="F34" s="95" t="s">
        <v>82</v>
      </c>
      <c r="G34" s="95">
        <v>100</v>
      </c>
      <c r="H34" s="95" t="s">
        <v>48</v>
      </c>
      <c r="I34" s="95" t="s">
        <v>69</v>
      </c>
      <c r="J34" s="95">
        <v>41900</v>
      </c>
      <c r="K34" s="95">
        <v>45800</v>
      </c>
      <c r="L34" s="95">
        <v>44700</v>
      </c>
      <c r="M34" s="95">
        <v>44500</v>
      </c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107">
        <v>0</v>
      </c>
      <c r="AB34" s="107">
        <v>0</v>
      </c>
      <c r="AC34" s="107">
        <v>0</v>
      </c>
      <c r="AD34" s="107">
        <v>0</v>
      </c>
      <c r="AE34" s="54" t="s">
        <v>1100</v>
      </c>
      <c r="AF34" s="54" t="s">
        <v>1100</v>
      </c>
      <c r="AG34" s="54" t="s">
        <v>1100</v>
      </c>
      <c r="AH34" s="54" t="s">
        <v>1100</v>
      </c>
      <c r="AI34" s="54" t="s">
        <v>48</v>
      </c>
      <c r="AJ34" s="54" t="s">
        <v>48</v>
      </c>
      <c r="AK34" s="54" t="s">
        <v>48</v>
      </c>
      <c r="AL34" s="54" t="s">
        <v>48</v>
      </c>
    </row>
    <row r="35" spans="2:38" s="24" customFormat="1" ht="63" customHeight="1" x14ac:dyDescent="0.25">
      <c r="B35" s="54">
        <v>20</v>
      </c>
      <c r="C35" s="44" t="s">
        <v>112</v>
      </c>
      <c r="D35" s="55" t="s">
        <v>113</v>
      </c>
      <c r="E35" s="56">
        <v>7003000918</v>
      </c>
      <c r="F35" s="56" t="s">
        <v>114</v>
      </c>
      <c r="G35" s="29">
        <v>60</v>
      </c>
      <c r="H35" s="56" t="s">
        <v>48</v>
      </c>
      <c r="I35" s="10" t="s">
        <v>115</v>
      </c>
      <c r="J35" s="44">
        <v>1439</v>
      </c>
      <c r="K35" s="36">
        <v>1730</v>
      </c>
      <c r="L35" s="44">
        <v>2059</v>
      </c>
      <c r="M35" s="44">
        <v>2100</v>
      </c>
      <c r="N35" s="44">
        <v>1439</v>
      </c>
      <c r="O35" s="36">
        <v>1730</v>
      </c>
      <c r="P35" s="44">
        <v>2059</v>
      </c>
      <c r="Q35" s="44">
        <v>2100</v>
      </c>
      <c r="R35" s="36" t="s">
        <v>116</v>
      </c>
      <c r="S35" s="44">
        <v>82369</v>
      </c>
      <c r="T35" s="44">
        <v>69546</v>
      </c>
      <c r="U35" s="44">
        <v>62000</v>
      </c>
      <c r="V35" s="44">
        <v>63700</v>
      </c>
      <c r="W35" s="36">
        <v>82369</v>
      </c>
      <c r="X35" s="36">
        <v>69546</v>
      </c>
      <c r="Y35" s="36">
        <v>62000</v>
      </c>
      <c r="Z35" s="36">
        <v>63700</v>
      </c>
      <c r="AA35" s="108">
        <v>0</v>
      </c>
      <c r="AB35" s="108">
        <v>0</v>
      </c>
      <c r="AC35" s="108">
        <v>0</v>
      </c>
      <c r="AD35" s="108">
        <v>0</v>
      </c>
      <c r="AE35" s="15">
        <f t="shared" ref="AE35" si="28">J35/N35</f>
        <v>1</v>
      </c>
      <c r="AF35" s="15">
        <f t="shared" ref="AF35" si="29">K35/O35</f>
        <v>1</v>
      </c>
      <c r="AG35" s="15">
        <f t="shared" ref="AG35" si="30">L35/P35</f>
        <v>1</v>
      </c>
      <c r="AH35" s="15">
        <f t="shared" ref="AH35" si="31">M35/Q35</f>
        <v>1</v>
      </c>
      <c r="AI35" s="15">
        <f>S35/W35</f>
        <v>1</v>
      </c>
      <c r="AJ35" s="15">
        <f t="shared" ref="AJ35:AL35" si="32">T35/X35</f>
        <v>1</v>
      </c>
      <c r="AK35" s="15">
        <f t="shared" si="32"/>
        <v>1</v>
      </c>
      <c r="AL35" s="15">
        <f t="shared" si="32"/>
        <v>1</v>
      </c>
    </row>
    <row r="36" spans="2:38" s="24" customFormat="1" ht="63" customHeight="1" x14ac:dyDescent="0.25">
      <c r="B36" s="54">
        <v>21</v>
      </c>
      <c r="C36" s="44" t="s">
        <v>112</v>
      </c>
      <c r="D36" s="52" t="s">
        <v>117</v>
      </c>
      <c r="E36" s="56">
        <v>7003002584</v>
      </c>
      <c r="F36" s="56" t="s">
        <v>114</v>
      </c>
      <c r="G36" s="23">
        <v>100</v>
      </c>
      <c r="H36" s="56" t="s">
        <v>118</v>
      </c>
      <c r="I36" s="10" t="s">
        <v>119</v>
      </c>
      <c r="J36" s="70">
        <v>1212.2</v>
      </c>
      <c r="K36" s="70">
        <v>1172.7</v>
      </c>
      <c r="L36" s="70">
        <v>801.4</v>
      </c>
      <c r="M36" s="70">
        <v>896</v>
      </c>
      <c r="N36" s="70">
        <f>J36+J37+J42+J45</f>
        <v>6066.0999999999995</v>
      </c>
      <c r="O36" s="70">
        <f t="shared" ref="O36:Q36" si="33">K36+K37+K42+K45</f>
        <v>6218</v>
      </c>
      <c r="P36" s="70">
        <f t="shared" si="33"/>
        <v>4421.8999999999996</v>
      </c>
      <c r="Q36" s="70">
        <f t="shared" si="33"/>
        <v>4717.1000000000004</v>
      </c>
      <c r="R36" s="36" t="s">
        <v>47</v>
      </c>
      <c r="S36" s="44">
        <v>73</v>
      </c>
      <c r="T36" s="44">
        <v>74</v>
      </c>
      <c r="U36" s="44">
        <v>70</v>
      </c>
      <c r="V36" s="44">
        <v>68</v>
      </c>
      <c r="W36" s="36">
        <f>S36+S37+S42+S45</f>
        <v>443</v>
      </c>
      <c r="X36" s="36">
        <f t="shared" ref="X36:Z36" si="34">T36+T37+T42+T45</f>
        <v>432</v>
      </c>
      <c r="Y36" s="36">
        <f t="shared" si="34"/>
        <v>412</v>
      </c>
      <c r="Z36" s="36">
        <f t="shared" si="34"/>
        <v>368</v>
      </c>
      <c r="AA36" s="109">
        <v>9361.2000000000007</v>
      </c>
      <c r="AB36" s="109">
        <v>10029.4</v>
      </c>
      <c r="AC36" s="109">
        <v>10462.700000000001</v>
      </c>
      <c r="AD36" s="109">
        <v>9245</v>
      </c>
      <c r="AE36" s="15">
        <f t="shared" ref="AE36:AE56" si="35">J36/N36</f>
        <v>0.19983185242577606</v>
      </c>
      <c r="AF36" s="15">
        <f t="shared" ref="AF36:AF56" si="36">K36/O36</f>
        <v>0.18859761981344483</v>
      </c>
      <c r="AG36" s="15">
        <f t="shared" ref="AG36:AG56" si="37">L36/P36</f>
        <v>0.18123431104276444</v>
      </c>
      <c r="AH36" s="15">
        <f t="shared" ref="AH36:AH56" si="38">M36/Q36</f>
        <v>0.18994721333022407</v>
      </c>
      <c r="AI36" s="15">
        <f t="shared" ref="AI36:AI55" si="39">S36/W36</f>
        <v>0.16478555304740405</v>
      </c>
      <c r="AJ36" s="15">
        <f t="shared" ref="AJ36:AJ55" si="40">T36/X36</f>
        <v>0.17129629629629631</v>
      </c>
      <c r="AK36" s="15">
        <f t="shared" ref="AK36:AK55" si="41">U36/Y36</f>
        <v>0.16990291262135923</v>
      </c>
      <c r="AL36" s="15">
        <f t="shared" ref="AL36:AL55" si="42">V36/Z36</f>
        <v>0.18478260869565216</v>
      </c>
    </row>
    <row r="37" spans="2:38" s="24" customFormat="1" ht="63" customHeight="1" x14ac:dyDescent="0.25">
      <c r="B37" s="54">
        <v>22</v>
      </c>
      <c r="C37" s="44" t="s">
        <v>112</v>
      </c>
      <c r="D37" s="55" t="s">
        <v>120</v>
      </c>
      <c r="E37" s="56">
        <v>7003002697</v>
      </c>
      <c r="F37" s="56" t="s">
        <v>114</v>
      </c>
      <c r="G37" s="23">
        <v>100</v>
      </c>
      <c r="H37" s="56" t="s">
        <v>118</v>
      </c>
      <c r="I37" s="10" t="s">
        <v>121</v>
      </c>
      <c r="J37" s="70">
        <v>2518.3000000000002</v>
      </c>
      <c r="K37" s="70">
        <v>2718.3</v>
      </c>
      <c r="L37" s="70">
        <v>1961.3</v>
      </c>
      <c r="M37" s="70">
        <v>2024.7</v>
      </c>
      <c r="N37" s="70">
        <v>6066</v>
      </c>
      <c r="O37" s="70">
        <v>6218</v>
      </c>
      <c r="P37" s="70">
        <v>4421.8999999999996</v>
      </c>
      <c r="Q37" s="70">
        <v>4717.1000000000004</v>
      </c>
      <c r="R37" s="36" t="s">
        <v>47</v>
      </c>
      <c r="S37" s="44">
        <v>149</v>
      </c>
      <c r="T37" s="44">
        <v>149</v>
      </c>
      <c r="U37" s="44">
        <v>145</v>
      </c>
      <c r="V37" s="44">
        <v>142</v>
      </c>
      <c r="W37" s="36">
        <v>443</v>
      </c>
      <c r="X37" s="36">
        <v>432</v>
      </c>
      <c r="Y37" s="36">
        <v>412</v>
      </c>
      <c r="Z37" s="36">
        <v>368</v>
      </c>
      <c r="AA37" s="109">
        <v>18143.8</v>
      </c>
      <c r="AB37" s="109">
        <v>18427.3</v>
      </c>
      <c r="AC37" s="109">
        <v>18989.599999999999</v>
      </c>
      <c r="AD37" s="109">
        <v>19829.2</v>
      </c>
      <c r="AE37" s="15">
        <f t="shared" si="35"/>
        <v>0.41515001648532807</v>
      </c>
      <c r="AF37" s="15">
        <f t="shared" si="36"/>
        <v>0.43716629141202962</v>
      </c>
      <c r="AG37" s="15">
        <f t="shared" si="37"/>
        <v>0.44354236866505353</v>
      </c>
      <c r="AH37" s="15">
        <f t="shared" si="38"/>
        <v>0.42922558351529538</v>
      </c>
      <c r="AI37" s="15">
        <f t="shared" si="39"/>
        <v>0.33634311512415349</v>
      </c>
      <c r="AJ37" s="15">
        <f t="shared" si="40"/>
        <v>0.34490740740740738</v>
      </c>
      <c r="AK37" s="15">
        <f t="shared" si="41"/>
        <v>0.35194174757281554</v>
      </c>
      <c r="AL37" s="15">
        <f t="shared" si="42"/>
        <v>0.3858695652173913</v>
      </c>
    </row>
    <row r="38" spans="2:38" s="24" customFormat="1" ht="63" customHeight="1" x14ac:dyDescent="0.25">
      <c r="B38" s="54">
        <v>23</v>
      </c>
      <c r="C38" s="44" t="s">
        <v>112</v>
      </c>
      <c r="D38" s="52" t="s">
        <v>122</v>
      </c>
      <c r="E38" s="45">
        <v>7003002577</v>
      </c>
      <c r="F38" s="56" t="s">
        <v>114</v>
      </c>
      <c r="G38" s="23">
        <v>100</v>
      </c>
      <c r="H38" s="54" t="s">
        <v>123</v>
      </c>
      <c r="I38" s="59" t="s">
        <v>124</v>
      </c>
      <c r="J38" s="70">
        <v>273.5</v>
      </c>
      <c r="K38" s="70">
        <v>555</v>
      </c>
      <c r="L38" s="70">
        <v>343.5</v>
      </c>
      <c r="M38" s="70">
        <v>530</v>
      </c>
      <c r="N38" s="70">
        <f>J38+J39+J40+J44</f>
        <v>1733.8000000000002</v>
      </c>
      <c r="O38" s="70">
        <f t="shared" ref="O38:Q38" si="43">K38+K39+K40+K44</f>
        <v>2138.4</v>
      </c>
      <c r="P38" s="70">
        <f t="shared" si="43"/>
        <v>1223.2</v>
      </c>
      <c r="Q38" s="70">
        <f t="shared" si="43"/>
        <v>2103</v>
      </c>
      <c r="R38" s="36" t="s">
        <v>47</v>
      </c>
      <c r="S38" s="44">
        <v>234</v>
      </c>
      <c r="T38" s="44">
        <v>203</v>
      </c>
      <c r="U38" s="44">
        <v>191</v>
      </c>
      <c r="V38" s="44">
        <v>144</v>
      </c>
      <c r="W38" s="36">
        <f>S38+S39+S40+S41+S44</f>
        <v>713</v>
      </c>
      <c r="X38" s="36">
        <f t="shared" ref="X38:Z38" si="44">T38+T39+T40+T41+T44</f>
        <v>696</v>
      </c>
      <c r="Y38" s="36">
        <f t="shared" si="44"/>
        <v>683</v>
      </c>
      <c r="Z38" s="36">
        <f t="shared" si="44"/>
        <v>696</v>
      </c>
      <c r="AA38" s="109">
        <v>11138.2</v>
      </c>
      <c r="AB38" s="109">
        <v>36889.199999999997</v>
      </c>
      <c r="AC38" s="109">
        <v>14728.8</v>
      </c>
      <c r="AD38" s="109">
        <v>14349</v>
      </c>
      <c r="AE38" s="15">
        <f t="shared" si="35"/>
        <v>0.15774599146383664</v>
      </c>
      <c r="AF38" s="15">
        <f t="shared" si="36"/>
        <v>0.25953984287317622</v>
      </c>
      <c r="AG38" s="15">
        <f t="shared" si="37"/>
        <v>0.28082079790712883</v>
      </c>
      <c r="AH38" s="15">
        <f t="shared" si="38"/>
        <v>0.25202092249167857</v>
      </c>
      <c r="AI38" s="15">
        <f t="shared" si="39"/>
        <v>0.32819074333800841</v>
      </c>
      <c r="AJ38" s="15">
        <f t="shared" si="40"/>
        <v>0.29166666666666669</v>
      </c>
      <c r="AK38" s="15">
        <f t="shared" si="41"/>
        <v>0.27964860907759881</v>
      </c>
      <c r="AL38" s="15">
        <f t="shared" si="42"/>
        <v>0.20689655172413793</v>
      </c>
    </row>
    <row r="39" spans="2:38" s="24" customFormat="1" ht="63" customHeight="1" x14ac:dyDescent="0.25">
      <c r="B39" s="54">
        <v>24</v>
      </c>
      <c r="C39" s="44" t="s">
        <v>112</v>
      </c>
      <c r="D39" s="52" t="s">
        <v>125</v>
      </c>
      <c r="E39" s="45">
        <v>7003002520</v>
      </c>
      <c r="F39" s="56" t="s">
        <v>114</v>
      </c>
      <c r="G39" s="23">
        <v>100</v>
      </c>
      <c r="H39" s="54" t="s">
        <v>123</v>
      </c>
      <c r="I39" s="59" t="s">
        <v>126</v>
      </c>
      <c r="J39" s="70">
        <v>173</v>
      </c>
      <c r="K39" s="70">
        <v>31.1</v>
      </c>
      <c r="L39" s="70">
        <v>12.6</v>
      </c>
      <c r="M39" s="70">
        <v>35</v>
      </c>
      <c r="N39" s="70">
        <v>1733.8</v>
      </c>
      <c r="O39" s="70">
        <v>2138.4</v>
      </c>
      <c r="P39" s="70">
        <v>1223.2</v>
      </c>
      <c r="Q39" s="70">
        <v>2103</v>
      </c>
      <c r="R39" s="36" t="s">
        <v>47</v>
      </c>
      <c r="S39" s="44">
        <v>231</v>
      </c>
      <c r="T39" s="44">
        <v>240</v>
      </c>
      <c r="U39" s="44">
        <v>266</v>
      </c>
      <c r="V39" s="44">
        <v>282</v>
      </c>
      <c r="W39" s="36">
        <v>713</v>
      </c>
      <c r="X39" s="36">
        <v>696</v>
      </c>
      <c r="Y39" s="36">
        <v>683</v>
      </c>
      <c r="Z39" s="36">
        <v>696</v>
      </c>
      <c r="AA39" s="109">
        <v>8284</v>
      </c>
      <c r="AB39" s="109">
        <v>8004.2</v>
      </c>
      <c r="AC39" s="109">
        <v>8371.1</v>
      </c>
      <c r="AD39" s="109">
        <v>8585.4</v>
      </c>
      <c r="AE39" s="15">
        <f t="shared" si="35"/>
        <v>9.9780828238551167E-2</v>
      </c>
      <c r="AF39" s="15">
        <f t="shared" si="36"/>
        <v>1.4543583988028432E-2</v>
      </c>
      <c r="AG39" s="15">
        <f t="shared" si="37"/>
        <v>1.0300850228907782E-2</v>
      </c>
      <c r="AH39" s="15">
        <f t="shared" si="38"/>
        <v>1.6642891107941038E-2</v>
      </c>
      <c r="AI39" s="15">
        <f t="shared" si="39"/>
        <v>0.32398316970546986</v>
      </c>
      <c r="AJ39" s="15">
        <f t="shared" si="40"/>
        <v>0.34482758620689657</v>
      </c>
      <c r="AK39" s="15">
        <f t="shared" si="41"/>
        <v>0.38945827232796487</v>
      </c>
      <c r="AL39" s="15">
        <f t="shared" si="42"/>
        <v>0.40517241379310343</v>
      </c>
    </row>
    <row r="40" spans="2:38" s="24" customFormat="1" ht="63" customHeight="1" x14ac:dyDescent="0.25">
      <c r="B40" s="54">
        <v>25</v>
      </c>
      <c r="C40" s="44" t="s">
        <v>112</v>
      </c>
      <c r="D40" s="52" t="s">
        <v>127</v>
      </c>
      <c r="E40" s="45">
        <v>7003002249</v>
      </c>
      <c r="F40" s="56" t="s">
        <v>114</v>
      </c>
      <c r="G40" s="23">
        <v>100</v>
      </c>
      <c r="H40" s="54" t="s">
        <v>123</v>
      </c>
      <c r="I40" s="59" t="s">
        <v>126</v>
      </c>
      <c r="J40" s="70">
        <v>16.399999999999999</v>
      </c>
      <c r="K40" s="70">
        <v>12.4</v>
      </c>
      <c r="L40" s="70">
        <v>6.8</v>
      </c>
      <c r="M40" s="70">
        <v>10</v>
      </c>
      <c r="N40" s="70">
        <v>1733.8</v>
      </c>
      <c r="O40" s="70">
        <v>2138.4</v>
      </c>
      <c r="P40" s="70">
        <v>1223.2</v>
      </c>
      <c r="Q40" s="70">
        <v>2103</v>
      </c>
      <c r="R40" s="36" t="s">
        <v>47</v>
      </c>
      <c r="S40" s="44">
        <v>160</v>
      </c>
      <c r="T40" s="44">
        <v>146</v>
      </c>
      <c r="U40" s="44">
        <v>150</v>
      </c>
      <c r="V40" s="44">
        <v>152</v>
      </c>
      <c r="W40" s="36">
        <v>713</v>
      </c>
      <c r="X40" s="36">
        <v>696</v>
      </c>
      <c r="Y40" s="36">
        <v>683</v>
      </c>
      <c r="Z40" s="36">
        <v>696</v>
      </c>
      <c r="AA40" s="109">
        <v>3873.7</v>
      </c>
      <c r="AB40" s="109">
        <v>4328.6000000000004</v>
      </c>
      <c r="AC40" s="109">
        <v>5104.7</v>
      </c>
      <c r="AD40" s="109">
        <v>5911.5</v>
      </c>
      <c r="AE40" s="15">
        <f t="shared" si="35"/>
        <v>9.4589918098973349E-3</v>
      </c>
      <c r="AF40" s="15">
        <f t="shared" si="36"/>
        <v>5.7987280209502428E-3</v>
      </c>
      <c r="AG40" s="15">
        <f t="shared" si="37"/>
        <v>5.5591890124264218E-3</v>
      </c>
      <c r="AH40" s="15">
        <f t="shared" si="38"/>
        <v>4.7551117451260106E-3</v>
      </c>
      <c r="AI40" s="15">
        <f t="shared" si="39"/>
        <v>0.2244039270687237</v>
      </c>
      <c r="AJ40" s="15">
        <f t="shared" si="40"/>
        <v>0.20977011494252873</v>
      </c>
      <c r="AK40" s="15">
        <f t="shared" si="41"/>
        <v>0.21961932650073207</v>
      </c>
      <c r="AL40" s="15">
        <f t="shared" si="42"/>
        <v>0.21839080459770116</v>
      </c>
    </row>
    <row r="41" spans="2:38" s="24" customFormat="1" ht="63" customHeight="1" x14ac:dyDescent="0.25">
      <c r="B41" s="54">
        <v>26</v>
      </c>
      <c r="C41" s="44" t="s">
        <v>112</v>
      </c>
      <c r="D41" s="55" t="s">
        <v>128</v>
      </c>
      <c r="E41" s="45">
        <v>7003002714</v>
      </c>
      <c r="F41" s="56" t="s">
        <v>114</v>
      </c>
      <c r="G41" s="23">
        <v>100</v>
      </c>
      <c r="H41" s="54" t="s">
        <v>123</v>
      </c>
      <c r="I41" s="59" t="s">
        <v>126</v>
      </c>
      <c r="J41" s="70" t="s">
        <v>129</v>
      </c>
      <c r="K41" s="70" t="s">
        <v>129</v>
      </c>
      <c r="L41" s="70" t="s">
        <v>129</v>
      </c>
      <c r="M41" s="70" t="s">
        <v>129</v>
      </c>
      <c r="N41" s="70" t="str">
        <f t="shared" ref="N41:Q41" si="45">J41</f>
        <v>нет</v>
      </c>
      <c r="O41" s="70" t="str">
        <f t="shared" si="45"/>
        <v>нет</v>
      </c>
      <c r="P41" s="70" t="str">
        <f t="shared" si="45"/>
        <v>нет</v>
      </c>
      <c r="Q41" s="70" t="str">
        <f t="shared" si="45"/>
        <v>нет</v>
      </c>
      <c r="R41" s="36" t="s">
        <v>47</v>
      </c>
      <c r="S41" s="44">
        <v>29</v>
      </c>
      <c r="T41" s="44">
        <v>33</v>
      </c>
      <c r="U41" s="44">
        <v>31</v>
      </c>
      <c r="V41" s="44">
        <v>30</v>
      </c>
      <c r="W41" s="36">
        <v>713</v>
      </c>
      <c r="X41" s="36">
        <v>696</v>
      </c>
      <c r="Y41" s="36">
        <v>683</v>
      </c>
      <c r="Z41" s="36">
        <v>696</v>
      </c>
      <c r="AA41" s="109">
        <v>2274.9</v>
      </c>
      <c r="AB41" s="109">
        <v>2438.4</v>
      </c>
      <c r="AC41" s="109">
        <v>2768.5</v>
      </c>
      <c r="AD41" s="109">
        <v>2862.5</v>
      </c>
      <c r="AE41" s="15" t="s">
        <v>48</v>
      </c>
      <c r="AF41" s="15" t="s">
        <v>48</v>
      </c>
      <c r="AG41" s="15" t="s">
        <v>48</v>
      </c>
      <c r="AH41" s="15" t="s">
        <v>48</v>
      </c>
      <c r="AI41" s="15">
        <f t="shared" si="39"/>
        <v>4.067321178120617E-2</v>
      </c>
      <c r="AJ41" s="15">
        <f t="shared" si="40"/>
        <v>4.7413793103448273E-2</v>
      </c>
      <c r="AK41" s="15">
        <f t="shared" si="41"/>
        <v>4.5387994143484628E-2</v>
      </c>
      <c r="AL41" s="15">
        <f t="shared" si="42"/>
        <v>4.3103448275862072E-2</v>
      </c>
    </row>
    <row r="42" spans="2:38" s="24" customFormat="1" ht="63" customHeight="1" x14ac:dyDescent="0.25">
      <c r="B42" s="164">
        <v>27</v>
      </c>
      <c r="C42" s="150" t="s">
        <v>112</v>
      </c>
      <c r="D42" s="153" t="s">
        <v>130</v>
      </c>
      <c r="E42" s="156">
        <v>7003002337</v>
      </c>
      <c r="F42" s="139" t="s">
        <v>114</v>
      </c>
      <c r="G42" s="197">
        <v>100</v>
      </c>
      <c r="H42" s="54" t="s">
        <v>118</v>
      </c>
      <c r="I42" s="59" t="s">
        <v>119</v>
      </c>
      <c r="J42" s="56">
        <v>1422.9</v>
      </c>
      <c r="K42" s="56">
        <v>1416.1</v>
      </c>
      <c r="L42" s="56">
        <v>906.6</v>
      </c>
      <c r="M42" s="56">
        <v>910.4</v>
      </c>
      <c r="N42" s="68">
        <v>6066</v>
      </c>
      <c r="O42" s="68">
        <v>6218</v>
      </c>
      <c r="P42" s="68">
        <v>4421.8999999999996</v>
      </c>
      <c r="Q42" s="68">
        <v>4717.1000000000004</v>
      </c>
      <c r="R42" s="36" t="s">
        <v>47</v>
      </c>
      <c r="S42" s="44">
        <v>148</v>
      </c>
      <c r="T42" s="44">
        <v>133</v>
      </c>
      <c r="U42" s="44">
        <v>117</v>
      </c>
      <c r="V42" s="44">
        <v>90</v>
      </c>
      <c r="W42" s="36">
        <v>443</v>
      </c>
      <c r="X42" s="36">
        <v>432</v>
      </c>
      <c r="Y42" s="36">
        <v>412</v>
      </c>
      <c r="Z42" s="36">
        <v>368</v>
      </c>
      <c r="AA42" s="12">
        <v>11055.6</v>
      </c>
      <c r="AB42" s="12">
        <v>12161.7</v>
      </c>
      <c r="AC42" s="12">
        <v>12210.6</v>
      </c>
      <c r="AD42" s="106">
        <v>10254.200000000001</v>
      </c>
      <c r="AE42" s="15">
        <f t="shared" si="35"/>
        <v>0.23456973293768549</v>
      </c>
      <c r="AF42" s="15">
        <f t="shared" si="36"/>
        <v>0.22774203924091346</v>
      </c>
      <c r="AG42" s="15">
        <f t="shared" si="37"/>
        <v>0.2050249892580113</v>
      </c>
      <c r="AH42" s="15">
        <f t="shared" si="38"/>
        <v>0.19299993640160265</v>
      </c>
      <c r="AI42" s="15">
        <f t="shared" si="39"/>
        <v>0.3340857787810384</v>
      </c>
      <c r="AJ42" s="15">
        <f t="shared" si="40"/>
        <v>0.30787037037037035</v>
      </c>
      <c r="AK42" s="15">
        <f t="shared" si="41"/>
        <v>0.28398058252427183</v>
      </c>
      <c r="AL42" s="15">
        <f t="shared" si="42"/>
        <v>0.24456521739130435</v>
      </c>
    </row>
    <row r="43" spans="2:38" s="24" customFormat="1" ht="63" customHeight="1" x14ac:dyDescent="0.25">
      <c r="B43" s="206"/>
      <c r="C43" s="195"/>
      <c r="D43" s="162"/>
      <c r="E43" s="196"/>
      <c r="F43" s="163"/>
      <c r="G43" s="198"/>
      <c r="H43" s="54" t="s">
        <v>1116</v>
      </c>
      <c r="I43" s="59" t="s">
        <v>131</v>
      </c>
      <c r="J43" s="56">
        <v>2001.4</v>
      </c>
      <c r="K43" s="56">
        <v>2216.3000000000002</v>
      </c>
      <c r="L43" s="56">
        <v>1131.9000000000001</v>
      </c>
      <c r="M43" s="56">
        <v>1240</v>
      </c>
      <c r="N43" s="68">
        <f>J43+J46</f>
        <v>2808</v>
      </c>
      <c r="O43" s="68">
        <f t="shared" ref="O43:Q43" si="46">K43+K46</f>
        <v>2903.6000000000004</v>
      </c>
      <c r="P43" s="68">
        <f t="shared" si="46"/>
        <v>1533.5</v>
      </c>
      <c r="Q43" s="68">
        <f t="shared" si="46"/>
        <v>1672.9</v>
      </c>
      <c r="R43" s="36" t="s">
        <v>47</v>
      </c>
      <c r="S43" s="44">
        <v>875</v>
      </c>
      <c r="T43" s="44">
        <v>884</v>
      </c>
      <c r="U43" s="44">
        <v>887</v>
      </c>
      <c r="V43" s="44">
        <v>889</v>
      </c>
      <c r="W43" s="36">
        <f>S43+S46+S47+S48+S49+S50+S51+S52</f>
        <v>1776</v>
      </c>
      <c r="X43" s="36">
        <f t="shared" ref="X43:Z43" si="47">T43+T46+T47+T48+T49+T50+T51+T52</f>
        <v>1753</v>
      </c>
      <c r="Y43" s="36">
        <f t="shared" si="47"/>
        <v>1728</v>
      </c>
      <c r="Z43" s="36">
        <f t="shared" si="47"/>
        <v>1713</v>
      </c>
      <c r="AA43" s="12">
        <f>83348.7+688.4</f>
        <v>84037.099999999991</v>
      </c>
      <c r="AB43" s="12">
        <f>86733.4+745.6</f>
        <v>87479</v>
      </c>
      <c r="AC43" s="12">
        <v>90280.9</v>
      </c>
      <c r="AD43" s="106">
        <f>86757.7+783.1</f>
        <v>87540.800000000003</v>
      </c>
      <c r="AE43" s="15">
        <f t="shared" si="35"/>
        <v>0.71274928774928781</v>
      </c>
      <c r="AF43" s="15">
        <f t="shared" si="36"/>
        <v>0.76329384212701468</v>
      </c>
      <c r="AG43" s="15">
        <f t="shared" si="37"/>
        <v>0.73811542223671345</v>
      </c>
      <c r="AH43" s="15">
        <f t="shared" si="38"/>
        <v>0.74122780799808707</v>
      </c>
      <c r="AI43" s="15">
        <f t="shared" si="39"/>
        <v>0.49268018018018017</v>
      </c>
      <c r="AJ43" s="15">
        <f t="shared" si="40"/>
        <v>0.50427837992013691</v>
      </c>
      <c r="AK43" s="15">
        <f t="shared" si="41"/>
        <v>0.51331018518518523</v>
      </c>
      <c r="AL43" s="15">
        <f t="shared" si="42"/>
        <v>0.51897256275539994</v>
      </c>
    </row>
    <row r="44" spans="2:38" s="24" customFormat="1" ht="63" customHeight="1" x14ac:dyDescent="0.25">
      <c r="B44" s="207"/>
      <c r="C44" s="152"/>
      <c r="D44" s="155"/>
      <c r="E44" s="142"/>
      <c r="F44" s="158"/>
      <c r="G44" s="199"/>
      <c r="H44" s="54" t="s">
        <v>123</v>
      </c>
      <c r="I44" s="59" t="s">
        <v>132</v>
      </c>
      <c r="J44" s="56">
        <v>1270.9000000000001</v>
      </c>
      <c r="K44" s="56">
        <v>1539.9</v>
      </c>
      <c r="L44" s="56">
        <v>860.3</v>
      </c>
      <c r="M44" s="56">
        <v>1528</v>
      </c>
      <c r="N44" s="68">
        <v>1733.8</v>
      </c>
      <c r="O44" s="68">
        <v>2138.4</v>
      </c>
      <c r="P44" s="68">
        <v>4421.8999999999996</v>
      </c>
      <c r="Q44" s="68">
        <v>4717.1000000000004</v>
      </c>
      <c r="R44" s="36" t="s">
        <v>47</v>
      </c>
      <c r="S44" s="44">
        <v>59</v>
      </c>
      <c r="T44" s="44">
        <v>74</v>
      </c>
      <c r="U44" s="44">
        <v>45</v>
      </c>
      <c r="V44" s="44">
        <v>88</v>
      </c>
      <c r="W44" s="36">
        <v>713</v>
      </c>
      <c r="X44" s="36">
        <v>696</v>
      </c>
      <c r="Y44" s="36">
        <v>683</v>
      </c>
      <c r="Z44" s="36">
        <v>696</v>
      </c>
      <c r="AA44" s="12">
        <v>0</v>
      </c>
      <c r="AB44" s="12">
        <v>0</v>
      </c>
      <c r="AC44" s="12">
        <v>0</v>
      </c>
      <c r="AD44" s="12">
        <v>0</v>
      </c>
      <c r="AE44" s="15">
        <f t="shared" si="35"/>
        <v>0.73301418848771493</v>
      </c>
      <c r="AF44" s="15">
        <f t="shared" si="36"/>
        <v>0.72011784511784516</v>
      </c>
      <c r="AG44" s="15">
        <f t="shared" si="37"/>
        <v>0.19455437707772677</v>
      </c>
      <c r="AH44" s="15">
        <f t="shared" si="38"/>
        <v>0.32392783701850708</v>
      </c>
      <c r="AI44" s="15">
        <f t="shared" si="39"/>
        <v>8.2748948106591863E-2</v>
      </c>
      <c r="AJ44" s="15">
        <f t="shared" si="40"/>
        <v>0.10632183908045977</v>
      </c>
      <c r="AK44" s="15">
        <f t="shared" si="41"/>
        <v>6.5885797950219621E-2</v>
      </c>
      <c r="AL44" s="15">
        <f t="shared" si="42"/>
        <v>0.12643678160919541</v>
      </c>
    </row>
    <row r="45" spans="2:38" s="24" customFormat="1" ht="63" customHeight="1" x14ac:dyDescent="0.25">
      <c r="B45" s="164">
        <v>28</v>
      </c>
      <c r="C45" s="150" t="s">
        <v>112</v>
      </c>
      <c r="D45" s="153" t="s">
        <v>133</v>
      </c>
      <c r="E45" s="156">
        <v>7003002312</v>
      </c>
      <c r="F45" s="139" t="s">
        <v>114</v>
      </c>
      <c r="G45" s="197">
        <v>100</v>
      </c>
      <c r="H45" s="54" t="s">
        <v>118</v>
      </c>
      <c r="I45" s="59" t="s">
        <v>119</v>
      </c>
      <c r="J45" s="56">
        <v>912.7</v>
      </c>
      <c r="K45" s="56">
        <v>910.9</v>
      </c>
      <c r="L45" s="56">
        <v>752.6</v>
      </c>
      <c r="M45" s="56">
        <v>886</v>
      </c>
      <c r="N45" s="56">
        <v>6066</v>
      </c>
      <c r="O45" s="56">
        <v>6218</v>
      </c>
      <c r="P45" s="56">
        <v>4421.8999999999996</v>
      </c>
      <c r="Q45" s="56">
        <v>4717.1000000000004</v>
      </c>
      <c r="R45" s="36" t="s">
        <v>47</v>
      </c>
      <c r="S45" s="44">
        <v>73</v>
      </c>
      <c r="T45" s="44">
        <v>76</v>
      </c>
      <c r="U45" s="44">
        <v>80</v>
      </c>
      <c r="V45" s="44">
        <v>68</v>
      </c>
      <c r="W45" s="36">
        <v>443</v>
      </c>
      <c r="X45" s="36">
        <v>432</v>
      </c>
      <c r="Y45" s="36">
        <v>412</v>
      </c>
      <c r="Z45" s="36">
        <v>368</v>
      </c>
      <c r="AA45" s="12">
        <v>7177.1</v>
      </c>
      <c r="AB45" s="12">
        <v>7210.3</v>
      </c>
      <c r="AC45" s="12">
        <v>7092.7</v>
      </c>
      <c r="AD45" s="12">
        <v>7263.8</v>
      </c>
      <c r="AE45" s="15">
        <f t="shared" si="35"/>
        <v>0.1504615891856248</v>
      </c>
      <c r="AF45" s="15">
        <f t="shared" si="36"/>
        <v>0.14649404953361209</v>
      </c>
      <c r="AG45" s="15">
        <f t="shared" si="37"/>
        <v>0.17019833103417084</v>
      </c>
      <c r="AH45" s="15">
        <f t="shared" si="38"/>
        <v>0.18782726675287781</v>
      </c>
      <c r="AI45" s="15">
        <f t="shared" si="39"/>
        <v>0.16478555304740405</v>
      </c>
      <c r="AJ45" s="15">
        <f t="shared" si="40"/>
        <v>0.17592592592592593</v>
      </c>
      <c r="AK45" s="15">
        <f t="shared" si="41"/>
        <v>0.1941747572815534</v>
      </c>
      <c r="AL45" s="15">
        <f t="shared" si="42"/>
        <v>0.18478260869565216</v>
      </c>
    </row>
    <row r="46" spans="2:38" s="24" customFormat="1" ht="63" customHeight="1" x14ac:dyDescent="0.25">
      <c r="B46" s="206"/>
      <c r="C46" s="195"/>
      <c r="D46" s="162"/>
      <c r="E46" s="196"/>
      <c r="F46" s="163"/>
      <c r="G46" s="198"/>
      <c r="H46" s="54" t="s">
        <v>1116</v>
      </c>
      <c r="I46" s="59" t="s">
        <v>131</v>
      </c>
      <c r="J46" s="56">
        <v>806.6</v>
      </c>
      <c r="K46" s="56">
        <v>687.3</v>
      </c>
      <c r="L46" s="56">
        <v>401.6</v>
      </c>
      <c r="M46" s="56">
        <v>432.9</v>
      </c>
      <c r="N46" s="56">
        <v>2808</v>
      </c>
      <c r="O46" s="56">
        <v>2903.6</v>
      </c>
      <c r="P46" s="56">
        <v>1533.5</v>
      </c>
      <c r="Q46" s="56">
        <v>1672.9</v>
      </c>
      <c r="R46" s="36" t="s">
        <v>47</v>
      </c>
      <c r="S46" s="44">
        <v>229</v>
      </c>
      <c r="T46" s="44">
        <v>217</v>
      </c>
      <c r="U46" s="44">
        <v>215</v>
      </c>
      <c r="V46" s="44">
        <v>209</v>
      </c>
      <c r="W46" s="36">
        <v>1776</v>
      </c>
      <c r="X46" s="36">
        <v>1753</v>
      </c>
      <c r="Y46" s="36">
        <v>1728</v>
      </c>
      <c r="Z46" s="36">
        <v>1713</v>
      </c>
      <c r="AA46" s="12">
        <f>37407.3+233.8</f>
        <v>37641.100000000006</v>
      </c>
      <c r="AB46" s="12">
        <f>40310.1+270</f>
        <v>40580.1</v>
      </c>
      <c r="AC46" s="12">
        <v>41820.699999999997</v>
      </c>
      <c r="AD46" s="12">
        <f>38483+243.1</f>
        <v>38726.1</v>
      </c>
      <c r="AE46" s="15">
        <f t="shared" si="35"/>
        <v>0.28725071225071225</v>
      </c>
      <c r="AF46" s="15">
        <f t="shared" si="36"/>
        <v>0.23670615787298524</v>
      </c>
      <c r="AG46" s="15">
        <f>L46/P46</f>
        <v>0.26188457776328661</v>
      </c>
      <c r="AH46" s="15">
        <f t="shared" si="38"/>
        <v>0.25877219200191282</v>
      </c>
      <c r="AI46" s="15">
        <f t="shared" si="39"/>
        <v>0.12894144144144143</v>
      </c>
      <c r="AJ46" s="15">
        <f>T46/X46</f>
        <v>0.12378779235596121</v>
      </c>
      <c r="AK46" s="15">
        <f t="shared" si="41"/>
        <v>0.12442129629629629</v>
      </c>
      <c r="AL46" s="15">
        <f t="shared" si="42"/>
        <v>0.12200817279626386</v>
      </c>
    </row>
    <row r="47" spans="2:38" s="24" customFormat="1" ht="63" customHeight="1" x14ac:dyDescent="0.25">
      <c r="B47" s="49">
        <v>29</v>
      </c>
      <c r="C47" s="51" t="s">
        <v>112</v>
      </c>
      <c r="D47" s="52" t="s">
        <v>134</v>
      </c>
      <c r="E47" s="47">
        <v>7003002400</v>
      </c>
      <c r="F47" s="50" t="s">
        <v>114</v>
      </c>
      <c r="G47" s="58">
        <v>100</v>
      </c>
      <c r="H47" s="54" t="s">
        <v>1116</v>
      </c>
      <c r="I47" s="59" t="s">
        <v>131</v>
      </c>
      <c r="J47" s="56" t="s">
        <v>129</v>
      </c>
      <c r="K47" s="56" t="s">
        <v>129</v>
      </c>
      <c r="L47" s="56" t="s">
        <v>129</v>
      </c>
      <c r="M47" s="56" t="s">
        <v>129</v>
      </c>
      <c r="N47" s="56" t="s">
        <v>129</v>
      </c>
      <c r="O47" s="56" t="s">
        <v>129</v>
      </c>
      <c r="P47" s="56" t="s">
        <v>129</v>
      </c>
      <c r="Q47" s="56" t="s">
        <v>129</v>
      </c>
      <c r="R47" s="36" t="s">
        <v>47</v>
      </c>
      <c r="S47" s="44">
        <v>102</v>
      </c>
      <c r="T47" s="44">
        <v>102</v>
      </c>
      <c r="U47" s="44">
        <v>104</v>
      </c>
      <c r="V47" s="44">
        <v>102</v>
      </c>
      <c r="W47" s="36">
        <v>1776</v>
      </c>
      <c r="X47" s="36">
        <v>1753</v>
      </c>
      <c r="Y47" s="36">
        <v>1728</v>
      </c>
      <c r="Z47" s="36">
        <v>1713</v>
      </c>
      <c r="AA47" s="12">
        <v>24088.9</v>
      </c>
      <c r="AB47" s="12">
        <v>24322.1</v>
      </c>
      <c r="AC47" s="12">
        <v>25170</v>
      </c>
      <c r="AD47" s="12">
        <v>25564.9</v>
      </c>
      <c r="AE47" s="15" t="s">
        <v>1100</v>
      </c>
      <c r="AF47" s="15" t="s">
        <v>1100</v>
      </c>
      <c r="AG47" s="15" t="s">
        <v>1100</v>
      </c>
      <c r="AH47" s="15" t="s">
        <v>1100</v>
      </c>
      <c r="AI47" s="15">
        <f t="shared" si="39"/>
        <v>5.7432432432432436E-2</v>
      </c>
      <c r="AJ47" s="15">
        <f t="shared" si="40"/>
        <v>5.818596691386195E-2</v>
      </c>
      <c r="AK47" s="15">
        <f t="shared" si="41"/>
        <v>6.0185185185185182E-2</v>
      </c>
      <c r="AL47" s="15">
        <f t="shared" si="42"/>
        <v>5.9544658493870403E-2</v>
      </c>
    </row>
    <row r="48" spans="2:38" s="24" customFormat="1" ht="63" customHeight="1" x14ac:dyDescent="0.25">
      <c r="B48" s="54">
        <v>30</v>
      </c>
      <c r="C48" s="44" t="s">
        <v>112</v>
      </c>
      <c r="D48" s="52" t="s">
        <v>135</v>
      </c>
      <c r="E48" s="45">
        <v>7003002383</v>
      </c>
      <c r="F48" s="56" t="s">
        <v>114</v>
      </c>
      <c r="G48" s="29">
        <v>100</v>
      </c>
      <c r="H48" s="54" t="s">
        <v>1116</v>
      </c>
      <c r="I48" s="59" t="s">
        <v>136</v>
      </c>
      <c r="J48" s="56" t="s">
        <v>129</v>
      </c>
      <c r="K48" s="56" t="s">
        <v>129</v>
      </c>
      <c r="L48" s="56" t="s">
        <v>129</v>
      </c>
      <c r="M48" s="56" t="s">
        <v>129</v>
      </c>
      <c r="N48" s="56" t="s">
        <v>129</v>
      </c>
      <c r="O48" s="56" t="s">
        <v>129</v>
      </c>
      <c r="P48" s="56" t="s">
        <v>129</v>
      </c>
      <c r="Q48" s="56" t="s">
        <v>129</v>
      </c>
      <c r="R48" s="36" t="s">
        <v>47</v>
      </c>
      <c r="S48" s="44">
        <v>178</v>
      </c>
      <c r="T48" s="44">
        <v>177</v>
      </c>
      <c r="U48" s="44">
        <v>164</v>
      </c>
      <c r="V48" s="44">
        <v>165</v>
      </c>
      <c r="W48" s="36">
        <v>1776</v>
      </c>
      <c r="X48" s="36">
        <v>1753</v>
      </c>
      <c r="Y48" s="36">
        <v>1728</v>
      </c>
      <c r="Z48" s="36">
        <v>1713</v>
      </c>
      <c r="AA48" s="12">
        <v>30618.1</v>
      </c>
      <c r="AB48" s="12">
        <v>30755.200000000001</v>
      </c>
      <c r="AC48" s="12">
        <v>32667.3</v>
      </c>
      <c r="AD48" s="12">
        <v>32334.5</v>
      </c>
      <c r="AE48" s="15" t="s">
        <v>1100</v>
      </c>
      <c r="AF48" s="15" t="s">
        <v>1100</v>
      </c>
      <c r="AG48" s="15" t="s">
        <v>1100</v>
      </c>
      <c r="AH48" s="15" t="s">
        <v>1100</v>
      </c>
      <c r="AI48" s="15">
        <f t="shared" si="39"/>
        <v>0.10022522522522523</v>
      </c>
      <c r="AJ48" s="15">
        <f t="shared" si="40"/>
        <v>0.10096976611523104</v>
      </c>
      <c r="AK48" s="15">
        <f t="shared" si="41"/>
        <v>9.4907407407407413E-2</v>
      </c>
      <c r="AL48" s="15">
        <f t="shared" si="42"/>
        <v>9.6322241681260939E-2</v>
      </c>
    </row>
    <row r="49" spans="2:38" s="24" customFormat="1" ht="63" customHeight="1" x14ac:dyDescent="0.25">
      <c r="B49" s="54">
        <v>31</v>
      </c>
      <c r="C49" s="44" t="s">
        <v>112</v>
      </c>
      <c r="D49" s="52" t="s">
        <v>137</v>
      </c>
      <c r="E49" s="45">
        <v>7003001894</v>
      </c>
      <c r="F49" s="56" t="s">
        <v>114</v>
      </c>
      <c r="G49" s="29">
        <v>100</v>
      </c>
      <c r="H49" s="54" t="s">
        <v>1116</v>
      </c>
      <c r="I49" s="59" t="s">
        <v>136</v>
      </c>
      <c r="J49" s="56" t="s">
        <v>129</v>
      </c>
      <c r="K49" s="56" t="s">
        <v>129</v>
      </c>
      <c r="L49" s="56" t="s">
        <v>129</v>
      </c>
      <c r="M49" s="56" t="s">
        <v>129</v>
      </c>
      <c r="N49" s="56" t="s">
        <v>129</v>
      </c>
      <c r="O49" s="56" t="s">
        <v>129</v>
      </c>
      <c r="P49" s="56" t="s">
        <v>129</v>
      </c>
      <c r="Q49" s="56" t="s">
        <v>129</v>
      </c>
      <c r="R49" s="36" t="s">
        <v>47</v>
      </c>
      <c r="S49" s="44">
        <v>74</v>
      </c>
      <c r="T49" s="44">
        <v>60</v>
      </c>
      <c r="U49" s="44">
        <v>54</v>
      </c>
      <c r="V49" s="44">
        <v>49</v>
      </c>
      <c r="W49" s="36">
        <v>1776</v>
      </c>
      <c r="X49" s="36">
        <v>1753</v>
      </c>
      <c r="Y49" s="36">
        <v>1728</v>
      </c>
      <c r="Z49" s="36">
        <v>1713</v>
      </c>
      <c r="AA49" s="12">
        <v>42305.7</v>
      </c>
      <c r="AB49" s="12">
        <v>39779.300000000003</v>
      </c>
      <c r="AC49" s="12">
        <v>37717.9</v>
      </c>
      <c r="AD49" s="12">
        <v>35964.199999999997</v>
      </c>
      <c r="AE49" s="15" t="s">
        <v>1100</v>
      </c>
      <c r="AF49" s="15" t="s">
        <v>1100</v>
      </c>
      <c r="AG49" s="15" t="s">
        <v>1100</v>
      </c>
      <c r="AH49" s="15" t="s">
        <v>1100</v>
      </c>
      <c r="AI49" s="15">
        <f t="shared" si="39"/>
        <v>4.1666666666666664E-2</v>
      </c>
      <c r="AJ49" s="15">
        <f t="shared" si="40"/>
        <v>3.4227039361095266E-2</v>
      </c>
      <c r="AK49" s="15">
        <f t="shared" si="41"/>
        <v>3.125E-2</v>
      </c>
      <c r="AL49" s="15">
        <f t="shared" si="42"/>
        <v>2.8604786923525978E-2</v>
      </c>
    </row>
    <row r="50" spans="2:38" s="24" customFormat="1" ht="63" customHeight="1" x14ac:dyDescent="0.25">
      <c r="B50" s="54">
        <v>32</v>
      </c>
      <c r="C50" s="44" t="s">
        <v>112</v>
      </c>
      <c r="D50" s="52" t="s">
        <v>138</v>
      </c>
      <c r="E50" s="45">
        <v>7003002217</v>
      </c>
      <c r="F50" s="56" t="s">
        <v>114</v>
      </c>
      <c r="G50" s="29">
        <v>100</v>
      </c>
      <c r="H50" s="54" t="s">
        <v>1116</v>
      </c>
      <c r="I50" s="59" t="s">
        <v>131</v>
      </c>
      <c r="J50" s="56" t="s">
        <v>129</v>
      </c>
      <c r="K50" s="56" t="s">
        <v>129</v>
      </c>
      <c r="L50" s="56" t="s">
        <v>129</v>
      </c>
      <c r="M50" s="56" t="s">
        <v>129</v>
      </c>
      <c r="N50" s="56" t="s">
        <v>129</v>
      </c>
      <c r="O50" s="56" t="s">
        <v>129</v>
      </c>
      <c r="P50" s="56" t="s">
        <v>129</v>
      </c>
      <c r="Q50" s="56" t="s">
        <v>129</v>
      </c>
      <c r="R50" s="36" t="s">
        <v>47</v>
      </c>
      <c r="S50" s="44">
        <v>108</v>
      </c>
      <c r="T50" s="44">
        <v>108</v>
      </c>
      <c r="U50" s="44">
        <v>102</v>
      </c>
      <c r="V50" s="44">
        <v>94</v>
      </c>
      <c r="W50" s="36">
        <v>1776</v>
      </c>
      <c r="X50" s="36">
        <v>1753</v>
      </c>
      <c r="Y50" s="36">
        <v>1728</v>
      </c>
      <c r="Z50" s="36">
        <v>1713</v>
      </c>
      <c r="AA50" s="12">
        <v>24071.3</v>
      </c>
      <c r="AB50" s="12">
        <v>26115.5</v>
      </c>
      <c r="AC50" s="12">
        <v>26549.1</v>
      </c>
      <c r="AD50" s="12">
        <v>26545</v>
      </c>
      <c r="AE50" s="15" t="s">
        <v>1100</v>
      </c>
      <c r="AF50" s="15" t="s">
        <v>1100</v>
      </c>
      <c r="AG50" s="15" t="s">
        <v>1100</v>
      </c>
      <c r="AH50" s="15" t="s">
        <v>1100</v>
      </c>
      <c r="AI50" s="15">
        <f t="shared" si="39"/>
        <v>6.0810810810810814E-2</v>
      </c>
      <c r="AJ50" s="15">
        <f t="shared" si="40"/>
        <v>6.1608670849971479E-2</v>
      </c>
      <c r="AK50" s="15">
        <f t="shared" si="41"/>
        <v>5.9027777777777776E-2</v>
      </c>
      <c r="AL50" s="15">
        <f t="shared" si="42"/>
        <v>5.4874489200233509E-2</v>
      </c>
    </row>
    <row r="51" spans="2:38" s="24" customFormat="1" ht="63" customHeight="1" x14ac:dyDescent="0.25">
      <c r="B51" s="54">
        <v>33</v>
      </c>
      <c r="C51" s="44" t="s">
        <v>112</v>
      </c>
      <c r="D51" s="52" t="s">
        <v>139</v>
      </c>
      <c r="E51" s="45">
        <v>7003002344</v>
      </c>
      <c r="F51" s="56" t="s">
        <v>114</v>
      </c>
      <c r="G51" s="29">
        <v>100</v>
      </c>
      <c r="H51" s="54" t="s">
        <v>1116</v>
      </c>
      <c r="I51" s="59" t="s">
        <v>140</v>
      </c>
      <c r="J51" s="56" t="s">
        <v>129</v>
      </c>
      <c r="K51" s="56" t="s">
        <v>129</v>
      </c>
      <c r="L51" s="56" t="s">
        <v>129</v>
      </c>
      <c r="M51" s="56" t="s">
        <v>129</v>
      </c>
      <c r="N51" s="56" t="s">
        <v>129</v>
      </c>
      <c r="O51" s="56" t="s">
        <v>129</v>
      </c>
      <c r="P51" s="56" t="s">
        <v>129</v>
      </c>
      <c r="Q51" s="56" t="s">
        <v>129</v>
      </c>
      <c r="R51" s="36" t="s">
        <v>47</v>
      </c>
      <c r="S51" s="44">
        <v>99</v>
      </c>
      <c r="T51" s="44">
        <v>97</v>
      </c>
      <c r="U51" s="44">
        <v>98</v>
      </c>
      <c r="V51" s="44">
        <v>102</v>
      </c>
      <c r="W51" s="36">
        <v>1776</v>
      </c>
      <c r="X51" s="36">
        <v>1753</v>
      </c>
      <c r="Y51" s="36">
        <v>1728</v>
      </c>
      <c r="Z51" s="36">
        <v>1713</v>
      </c>
      <c r="AA51" s="12">
        <v>18876.099999999999</v>
      </c>
      <c r="AB51" s="12">
        <v>20044.3</v>
      </c>
      <c r="AC51" s="12">
        <v>19858.099999999999</v>
      </c>
      <c r="AD51" s="12">
        <v>20343.8</v>
      </c>
      <c r="AE51" s="15" t="s">
        <v>1100</v>
      </c>
      <c r="AF51" s="15" t="s">
        <v>1100</v>
      </c>
      <c r="AG51" s="15" t="s">
        <v>1100</v>
      </c>
      <c r="AH51" s="15" t="s">
        <v>1100</v>
      </c>
      <c r="AI51" s="15">
        <f t="shared" si="39"/>
        <v>5.5743243243243243E-2</v>
      </c>
      <c r="AJ51" s="15">
        <f t="shared" si="40"/>
        <v>5.5333713633770681E-2</v>
      </c>
      <c r="AK51" s="15">
        <f t="shared" si="41"/>
        <v>5.6712962962962965E-2</v>
      </c>
      <c r="AL51" s="15">
        <f t="shared" si="42"/>
        <v>5.9544658493870403E-2</v>
      </c>
    </row>
    <row r="52" spans="2:38" s="24" customFormat="1" ht="63" customHeight="1" x14ac:dyDescent="0.25">
      <c r="B52" s="54">
        <v>34</v>
      </c>
      <c r="C52" s="44" t="s">
        <v>112</v>
      </c>
      <c r="D52" s="55" t="s">
        <v>141</v>
      </c>
      <c r="E52" s="45">
        <v>7003002288</v>
      </c>
      <c r="F52" s="56" t="s">
        <v>114</v>
      </c>
      <c r="G52" s="29">
        <v>100</v>
      </c>
      <c r="H52" s="54" t="s">
        <v>1116</v>
      </c>
      <c r="I52" s="59" t="s">
        <v>131</v>
      </c>
      <c r="J52" s="56" t="s">
        <v>129</v>
      </c>
      <c r="K52" s="56" t="s">
        <v>129</v>
      </c>
      <c r="L52" s="56" t="s">
        <v>129</v>
      </c>
      <c r="M52" s="56" t="s">
        <v>129</v>
      </c>
      <c r="N52" s="56" t="s">
        <v>129</v>
      </c>
      <c r="O52" s="56" t="s">
        <v>129</v>
      </c>
      <c r="P52" s="56" t="s">
        <v>129</v>
      </c>
      <c r="Q52" s="56" t="s">
        <v>129</v>
      </c>
      <c r="R52" s="36" t="s">
        <v>47</v>
      </c>
      <c r="S52" s="44">
        <v>111</v>
      </c>
      <c r="T52" s="44">
        <v>108</v>
      </c>
      <c r="U52" s="44">
        <v>104</v>
      </c>
      <c r="V52" s="44">
        <v>103</v>
      </c>
      <c r="W52" s="36">
        <v>1776</v>
      </c>
      <c r="X52" s="36">
        <v>1753</v>
      </c>
      <c r="Y52" s="36">
        <v>1728</v>
      </c>
      <c r="Z52" s="36">
        <v>1713</v>
      </c>
      <c r="AA52" s="12">
        <v>26066.1</v>
      </c>
      <c r="AB52" s="12">
        <v>25025.5</v>
      </c>
      <c r="AC52" s="12">
        <v>24949.3</v>
      </c>
      <c r="AD52" s="12">
        <v>22694.9</v>
      </c>
      <c r="AE52" s="15" t="s">
        <v>1100</v>
      </c>
      <c r="AF52" s="15" t="s">
        <v>1100</v>
      </c>
      <c r="AG52" s="15" t="s">
        <v>1100</v>
      </c>
      <c r="AH52" s="15" t="s">
        <v>1100</v>
      </c>
      <c r="AI52" s="15">
        <f t="shared" si="39"/>
        <v>6.25E-2</v>
      </c>
      <c r="AJ52" s="15">
        <f t="shared" si="40"/>
        <v>6.1608670849971479E-2</v>
      </c>
      <c r="AK52" s="15">
        <f t="shared" si="41"/>
        <v>6.0185185185185182E-2</v>
      </c>
      <c r="AL52" s="15">
        <f t="shared" si="42"/>
        <v>6.0128429655575015E-2</v>
      </c>
    </row>
    <row r="53" spans="2:38" s="24" customFormat="1" ht="63" customHeight="1" x14ac:dyDescent="0.25">
      <c r="B53" s="54">
        <v>35</v>
      </c>
      <c r="C53" s="44" t="s">
        <v>112</v>
      </c>
      <c r="D53" s="55" t="s">
        <v>142</v>
      </c>
      <c r="E53" s="45">
        <v>7003000795</v>
      </c>
      <c r="F53" s="56" t="s">
        <v>114</v>
      </c>
      <c r="G53" s="29">
        <v>100</v>
      </c>
      <c r="H53" s="56" t="s">
        <v>48</v>
      </c>
      <c r="I53" s="59" t="s">
        <v>143</v>
      </c>
      <c r="J53" s="36">
        <v>64.2</v>
      </c>
      <c r="K53" s="44">
        <v>79.2</v>
      </c>
      <c r="L53" s="44">
        <v>68</v>
      </c>
      <c r="M53" s="44">
        <v>73.900000000000006</v>
      </c>
      <c r="N53" s="36">
        <f>J53+J54+J55</f>
        <v>563.70000000000005</v>
      </c>
      <c r="O53" s="14">
        <f>K53+K54+K55</f>
        <v>676.19999999999993</v>
      </c>
      <c r="P53" s="14">
        <f>L53+L54+L55</f>
        <v>626.29999999999995</v>
      </c>
      <c r="Q53" s="14">
        <f>M53+M54+M55</f>
        <v>185.3</v>
      </c>
      <c r="R53" s="36" t="s">
        <v>47</v>
      </c>
      <c r="S53" s="44">
        <v>5466</v>
      </c>
      <c r="T53" s="44">
        <v>5303</v>
      </c>
      <c r="U53" s="44">
        <v>4093</v>
      </c>
      <c r="V53" s="44">
        <v>4337</v>
      </c>
      <c r="W53" s="14">
        <f>S53+S54+S55</f>
        <v>90845</v>
      </c>
      <c r="X53" s="14">
        <f>T53+T54+T55</f>
        <v>92859</v>
      </c>
      <c r="Y53" s="14">
        <f>U53+U54+U55</f>
        <v>26882</v>
      </c>
      <c r="Z53" s="14">
        <f>V53+V54+V55</f>
        <v>31937</v>
      </c>
      <c r="AA53" s="108">
        <v>13284</v>
      </c>
      <c r="AB53" s="108">
        <v>13515.5</v>
      </c>
      <c r="AC53" s="108">
        <v>14316.6</v>
      </c>
      <c r="AD53" s="108">
        <v>21987.3</v>
      </c>
      <c r="AE53" s="15">
        <f t="shared" si="35"/>
        <v>0.11389036721660457</v>
      </c>
      <c r="AF53" s="15">
        <f t="shared" si="36"/>
        <v>0.11712511091393081</v>
      </c>
      <c r="AG53" s="15">
        <f t="shared" si="37"/>
        <v>0.10857416573527065</v>
      </c>
      <c r="AH53" s="15">
        <f t="shared" si="38"/>
        <v>0.39881273610361578</v>
      </c>
      <c r="AI53" s="15">
        <f t="shared" si="39"/>
        <v>6.0168418735208319E-2</v>
      </c>
      <c r="AJ53" s="15">
        <f t="shared" si="40"/>
        <v>5.7108088607458619E-2</v>
      </c>
      <c r="AK53" s="15">
        <f t="shared" si="41"/>
        <v>0.15225801651662824</v>
      </c>
      <c r="AL53" s="15">
        <f t="shared" si="42"/>
        <v>0.13579860350064188</v>
      </c>
    </row>
    <row r="54" spans="2:38" s="24" customFormat="1" ht="63" customHeight="1" x14ac:dyDescent="0.25">
      <c r="B54" s="54">
        <v>36</v>
      </c>
      <c r="C54" s="44" t="s">
        <v>112</v>
      </c>
      <c r="D54" s="55" t="s">
        <v>144</v>
      </c>
      <c r="E54" s="45">
        <v>7003002506</v>
      </c>
      <c r="F54" s="56" t="s">
        <v>114</v>
      </c>
      <c r="G54" s="29">
        <v>100</v>
      </c>
      <c r="H54" s="56" t="s">
        <v>48</v>
      </c>
      <c r="I54" s="59" t="s">
        <v>145</v>
      </c>
      <c r="J54" s="36">
        <v>34.9</v>
      </c>
      <c r="K54" s="44">
        <v>33.200000000000003</v>
      </c>
      <c r="L54" s="44">
        <v>387.4</v>
      </c>
      <c r="M54" s="44">
        <v>20</v>
      </c>
      <c r="N54" s="36">
        <v>563.70000000000005</v>
      </c>
      <c r="O54" s="36">
        <v>676</v>
      </c>
      <c r="P54" s="36">
        <v>626</v>
      </c>
      <c r="Q54" s="36">
        <v>185</v>
      </c>
      <c r="R54" s="36" t="s">
        <v>47</v>
      </c>
      <c r="S54" s="44">
        <v>4600</v>
      </c>
      <c r="T54" s="44">
        <v>5600</v>
      </c>
      <c r="U54" s="44">
        <v>1700</v>
      </c>
      <c r="V54" s="44">
        <v>6500</v>
      </c>
      <c r="W54" s="36">
        <v>90845</v>
      </c>
      <c r="X54" s="36">
        <v>92859</v>
      </c>
      <c r="Y54" s="36">
        <v>26882</v>
      </c>
      <c r="Z54" s="36">
        <v>31937</v>
      </c>
      <c r="AA54" s="108">
        <v>1174.9000000000001</v>
      </c>
      <c r="AB54" s="108">
        <v>1723.8</v>
      </c>
      <c r="AC54" s="108">
        <v>3826</v>
      </c>
      <c r="AD54" s="108">
        <v>5389.5</v>
      </c>
      <c r="AE54" s="15">
        <f t="shared" si="35"/>
        <v>6.1912364733014008E-2</v>
      </c>
      <c r="AF54" s="15">
        <f t="shared" si="36"/>
        <v>4.9112426035502962E-2</v>
      </c>
      <c r="AG54" s="15">
        <f t="shared" si="37"/>
        <v>0.61884984025559098</v>
      </c>
      <c r="AH54" s="15">
        <f t="shared" si="38"/>
        <v>0.10810810810810811</v>
      </c>
      <c r="AI54" s="15">
        <f t="shared" si="39"/>
        <v>5.0635698167207879E-2</v>
      </c>
      <c r="AJ54" s="15">
        <f t="shared" si="40"/>
        <v>6.030648617796875E-2</v>
      </c>
      <c r="AK54" s="15">
        <f t="shared" si="41"/>
        <v>6.3239342310839969E-2</v>
      </c>
      <c r="AL54" s="15">
        <f t="shared" si="42"/>
        <v>0.20352569120455896</v>
      </c>
    </row>
    <row r="55" spans="2:38" s="24" customFormat="1" ht="63" customHeight="1" x14ac:dyDescent="0.25">
      <c r="B55" s="54">
        <v>37</v>
      </c>
      <c r="C55" s="44" t="s">
        <v>112</v>
      </c>
      <c r="D55" s="52" t="s">
        <v>146</v>
      </c>
      <c r="E55" s="45">
        <v>7003000812</v>
      </c>
      <c r="F55" s="56" t="s">
        <v>114</v>
      </c>
      <c r="G55" s="29">
        <v>100</v>
      </c>
      <c r="H55" s="56" t="s">
        <v>48</v>
      </c>
      <c r="I55" s="59" t="s">
        <v>147</v>
      </c>
      <c r="J55" s="44">
        <v>464.6</v>
      </c>
      <c r="K55" s="72">
        <v>563.79999999999995</v>
      </c>
      <c r="L55" s="72">
        <v>170.9</v>
      </c>
      <c r="M55" s="72">
        <v>91.4</v>
      </c>
      <c r="N55" s="72">
        <v>563.70000000000005</v>
      </c>
      <c r="O55" s="72">
        <v>676</v>
      </c>
      <c r="P55" s="72">
        <v>626</v>
      </c>
      <c r="Q55" s="72">
        <v>185</v>
      </c>
      <c r="R55" s="44" t="s">
        <v>47</v>
      </c>
      <c r="S55" s="14">
        <v>80779</v>
      </c>
      <c r="T55" s="14">
        <v>81956</v>
      </c>
      <c r="U55" s="14">
        <v>21089</v>
      </c>
      <c r="V55" s="14">
        <v>21100</v>
      </c>
      <c r="W55" s="72">
        <v>90845</v>
      </c>
      <c r="X55" s="44">
        <v>92859</v>
      </c>
      <c r="Y55" s="72">
        <v>26882</v>
      </c>
      <c r="Z55" s="72">
        <v>31937</v>
      </c>
      <c r="AA55" s="108">
        <v>25869.3</v>
      </c>
      <c r="AB55" s="108">
        <v>26137.200000000001</v>
      </c>
      <c r="AC55" s="108">
        <v>27127.599999999999</v>
      </c>
      <c r="AD55" s="108">
        <v>28890.6</v>
      </c>
      <c r="AE55" s="15">
        <f t="shared" si="35"/>
        <v>0.8241972680503814</v>
      </c>
      <c r="AF55" s="15">
        <f t="shared" si="36"/>
        <v>0.8340236686390532</v>
      </c>
      <c r="AG55" s="15">
        <f t="shared" si="37"/>
        <v>0.27300319488817892</v>
      </c>
      <c r="AH55" s="15">
        <f t="shared" si="38"/>
        <v>0.49405405405405406</v>
      </c>
      <c r="AI55" s="15">
        <f t="shared" si="39"/>
        <v>0.88919588309758379</v>
      </c>
      <c r="AJ55" s="15">
        <f t="shared" si="40"/>
        <v>0.88258542521457262</v>
      </c>
      <c r="AK55" s="15">
        <f t="shared" si="41"/>
        <v>0.78450264117253177</v>
      </c>
      <c r="AL55" s="15">
        <f t="shared" si="42"/>
        <v>0.66067570529479913</v>
      </c>
    </row>
    <row r="56" spans="2:38" s="24" customFormat="1" ht="63" customHeight="1" x14ac:dyDescent="0.25">
      <c r="B56" s="54">
        <v>38</v>
      </c>
      <c r="C56" s="9" t="s">
        <v>651</v>
      </c>
      <c r="D56" s="9" t="s">
        <v>150</v>
      </c>
      <c r="E56" s="45">
        <v>7004007271</v>
      </c>
      <c r="F56" s="56" t="s">
        <v>1101</v>
      </c>
      <c r="G56" s="14">
        <v>100</v>
      </c>
      <c r="H56" s="54" t="s">
        <v>83</v>
      </c>
      <c r="I56" s="9" t="s">
        <v>156</v>
      </c>
      <c r="J56" s="17">
        <v>50091</v>
      </c>
      <c r="K56" s="17">
        <v>46532</v>
      </c>
      <c r="L56" s="17">
        <v>41218</v>
      </c>
      <c r="M56" s="17">
        <v>39500</v>
      </c>
      <c r="N56" s="17">
        <v>50091</v>
      </c>
      <c r="O56" s="17">
        <v>46532</v>
      </c>
      <c r="P56" s="17">
        <v>41218</v>
      </c>
      <c r="Q56" s="17">
        <v>39500</v>
      </c>
      <c r="R56" s="17" t="s">
        <v>48</v>
      </c>
      <c r="S56" s="17" t="s">
        <v>48</v>
      </c>
      <c r="T56" s="36" t="s">
        <v>48</v>
      </c>
      <c r="U56" s="17" t="s">
        <v>48</v>
      </c>
      <c r="V56" s="17" t="s">
        <v>48</v>
      </c>
      <c r="W56" s="17" t="s">
        <v>48</v>
      </c>
      <c r="X56" s="17" t="s">
        <v>48</v>
      </c>
      <c r="Y56" s="17" t="s">
        <v>48</v>
      </c>
      <c r="Z56" s="17" t="s">
        <v>48</v>
      </c>
      <c r="AA56" s="17">
        <v>0</v>
      </c>
      <c r="AB56" s="17">
        <v>0</v>
      </c>
      <c r="AC56" s="17">
        <v>0</v>
      </c>
      <c r="AD56" s="17">
        <v>0</v>
      </c>
      <c r="AE56" s="15">
        <f t="shared" si="35"/>
        <v>1</v>
      </c>
      <c r="AF56" s="15">
        <f t="shared" si="36"/>
        <v>1</v>
      </c>
      <c r="AG56" s="15">
        <f t="shared" si="37"/>
        <v>1</v>
      </c>
      <c r="AH56" s="15">
        <f t="shared" si="38"/>
        <v>1</v>
      </c>
      <c r="AI56" s="17" t="s">
        <v>48</v>
      </c>
      <c r="AJ56" s="17" t="s">
        <v>48</v>
      </c>
      <c r="AK56" s="17" t="s">
        <v>48</v>
      </c>
      <c r="AL56" s="17" t="s">
        <v>48</v>
      </c>
    </row>
    <row r="57" spans="2:38" s="24" customFormat="1" ht="63" customHeight="1" x14ac:dyDescent="0.25">
      <c r="B57" s="54">
        <v>39</v>
      </c>
      <c r="C57" s="9" t="s">
        <v>651</v>
      </c>
      <c r="D57" s="9" t="s">
        <v>151</v>
      </c>
      <c r="E57" s="54">
        <v>7004004182</v>
      </c>
      <c r="F57" s="56" t="s">
        <v>1102</v>
      </c>
      <c r="G57" s="14">
        <v>100</v>
      </c>
      <c r="H57" s="56" t="s">
        <v>54</v>
      </c>
      <c r="I57" s="9" t="s">
        <v>157</v>
      </c>
      <c r="J57" s="62">
        <v>2307.6</v>
      </c>
      <c r="K57" s="62">
        <v>2548.8000000000002</v>
      </c>
      <c r="L57" s="62">
        <v>2774.3</v>
      </c>
      <c r="M57" s="62">
        <v>2289.5</v>
      </c>
      <c r="N57" s="36">
        <v>16276</v>
      </c>
      <c r="O57" s="36">
        <v>57229.2</v>
      </c>
      <c r="P57" s="4" t="s">
        <v>653</v>
      </c>
      <c r="Q57" s="14" t="s">
        <v>48</v>
      </c>
      <c r="R57" s="36" t="s">
        <v>148</v>
      </c>
      <c r="S57" s="36">
        <v>404.3</v>
      </c>
      <c r="T57" s="36">
        <v>394.9</v>
      </c>
      <c r="U57" s="36">
        <v>371.7</v>
      </c>
      <c r="V57" s="36">
        <v>394.8</v>
      </c>
      <c r="W57" s="36">
        <v>5719</v>
      </c>
      <c r="X57" s="36">
        <v>6133</v>
      </c>
      <c r="Y57" s="36">
        <v>5025</v>
      </c>
      <c r="Z57" s="36">
        <f>Y57*1.028</f>
        <v>5165.7</v>
      </c>
      <c r="AA57" s="17">
        <v>11505.6</v>
      </c>
      <c r="AB57" s="17">
        <v>16819.099999999999</v>
      </c>
      <c r="AC57" s="17">
        <v>20156</v>
      </c>
      <c r="AD57" s="17">
        <v>15000</v>
      </c>
      <c r="AE57" s="15">
        <f t="shared" ref="AE57:AE60" si="48">J57/N57</f>
        <v>0.1417793069550258</v>
      </c>
      <c r="AF57" s="15">
        <f>K57/O57</f>
        <v>4.453670503868655E-2</v>
      </c>
      <c r="AG57" s="15" t="s">
        <v>1100</v>
      </c>
      <c r="AH57" s="15" t="s">
        <v>1100</v>
      </c>
      <c r="AI57" s="63">
        <f t="shared" ref="AI57:AI61" si="49">S57/W57</f>
        <v>7.0694177303724431E-2</v>
      </c>
      <c r="AJ57" s="63">
        <f t="shared" ref="AJ57:AL71" si="50">T57/X57</f>
        <v>6.4389368987444962E-2</v>
      </c>
      <c r="AK57" s="63">
        <f t="shared" si="50"/>
        <v>7.397014925373134E-2</v>
      </c>
      <c r="AL57" s="63">
        <f t="shared" si="50"/>
        <v>7.6427202508856498E-2</v>
      </c>
    </row>
    <row r="58" spans="2:38" s="24" customFormat="1" ht="63" customHeight="1" x14ac:dyDescent="0.25">
      <c r="B58" s="54">
        <v>40</v>
      </c>
      <c r="C58" s="9" t="s">
        <v>651</v>
      </c>
      <c r="D58" s="9" t="s">
        <v>152</v>
      </c>
      <c r="E58" s="54">
        <v>7004007610</v>
      </c>
      <c r="F58" s="56" t="s">
        <v>1103</v>
      </c>
      <c r="G58" s="14">
        <v>100</v>
      </c>
      <c r="H58" s="56" t="s">
        <v>54</v>
      </c>
      <c r="I58" s="9" t="s">
        <v>158</v>
      </c>
      <c r="J58" s="62">
        <v>14380.9</v>
      </c>
      <c r="K58" s="62">
        <v>18055.900000000001</v>
      </c>
      <c r="L58" s="62">
        <v>15769.9</v>
      </c>
      <c r="M58" s="62">
        <v>15810.6</v>
      </c>
      <c r="N58" s="36">
        <v>16276</v>
      </c>
      <c r="O58" s="36">
        <v>34425</v>
      </c>
      <c r="P58" s="4" t="s">
        <v>653</v>
      </c>
      <c r="Q58" s="14" t="s">
        <v>48</v>
      </c>
      <c r="R58" s="36" t="s">
        <v>148</v>
      </c>
      <c r="S58" s="36">
        <v>2436.5</v>
      </c>
      <c r="T58" s="36">
        <v>2492.6999999999998</v>
      </c>
      <c r="U58" s="36">
        <v>2434</v>
      </c>
      <c r="V58" s="36">
        <v>2446.8000000000002</v>
      </c>
      <c r="W58" s="36">
        <v>5719</v>
      </c>
      <c r="X58" s="36">
        <v>6133</v>
      </c>
      <c r="Y58" s="36">
        <v>5025</v>
      </c>
      <c r="Z58" s="36">
        <f t="shared" ref="Z58:Z61" si="51">Y58*1.028</f>
        <v>5165.7</v>
      </c>
      <c r="AA58" s="17">
        <v>44707.7</v>
      </c>
      <c r="AB58" s="17">
        <v>40343.199999999997</v>
      </c>
      <c r="AC58" s="17">
        <v>36645</v>
      </c>
      <c r="AD58" s="17">
        <v>41524</v>
      </c>
      <c r="AE58" s="15">
        <f t="shared" si="48"/>
        <v>0.88356475792578026</v>
      </c>
      <c r="AF58" s="15">
        <f t="shared" ref="AF58:AF60" si="52">K58/O58</f>
        <v>0.5244996368917938</v>
      </c>
      <c r="AG58" s="15" t="s">
        <v>1100</v>
      </c>
      <c r="AH58" s="15" t="s">
        <v>1100</v>
      </c>
      <c r="AI58" s="63">
        <f t="shared" si="49"/>
        <v>0.42603602028326631</v>
      </c>
      <c r="AJ58" s="63">
        <f t="shared" si="50"/>
        <v>0.40644056742214246</v>
      </c>
      <c r="AK58" s="63">
        <f t="shared" si="50"/>
        <v>0.48437810945273629</v>
      </c>
      <c r="AL58" s="63">
        <f t="shared" si="50"/>
        <v>0.47366281433300428</v>
      </c>
    </row>
    <row r="59" spans="2:38" s="24" customFormat="1" ht="63" customHeight="1" x14ac:dyDescent="0.25">
      <c r="B59" s="54">
        <v>41</v>
      </c>
      <c r="C59" s="9" t="s">
        <v>651</v>
      </c>
      <c r="D59" s="8" t="s">
        <v>153</v>
      </c>
      <c r="E59" s="54">
        <v>7004007867</v>
      </c>
      <c r="F59" s="56" t="s">
        <v>1104</v>
      </c>
      <c r="G59" s="14">
        <v>100</v>
      </c>
      <c r="H59" s="56" t="s">
        <v>54</v>
      </c>
      <c r="I59" s="9" t="s">
        <v>159</v>
      </c>
      <c r="J59" s="62">
        <v>29681.200000000001</v>
      </c>
      <c r="K59" s="62">
        <v>82453.3</v>
      </c>
      <c r="L59" s="62">
        <v>71744.3</v>
      </c>
      <c r="M59" s="62">
        <v>79280.7</v>
      </c>
      <c r="N59" s="36">
        <v>43653</v>
      </c>
      <c r="O59" s="36">
        <v>109438</v>
      </c>
      <c r="P59" s="14">
        <v>111582</v>
      </c>
      <c r="Q59" s="14">
        <f t="shared" ref="Q59:Q61" si="53">P59*1.028*1.04</f>
        <v>119294.54784</v>
      </c>
      <c r="R59" s="36" t="s">
        <v>56</v>
      </c>
      <c r="S59" s="36">
        <v>11.6</v>
      </c>
      <c r="T59" s="14">
        <v>27.7</v>
      </c>
      <c r="U59" s="36">
        <v>24.1</v>
      </c>
      <c r="V59" s="36">
        <v>18.7</v>
      </c>
      <c r="W59" s="36">
        <v>43.981999999999999</v>
      </c>
      <c r="X59" s="36">
        <v>42.243000000000002</v>
      </c>
      <c r="Y59" s="14">
        <v>37.665999999999997</v>
      </c>
      <c r="Z59" s="36">
        <f t="shared" si="51"/>
        <v>38.720647999999997</v>
      </c>
      <c r="AA59" s="17">
        <v>11256.6</v>
      </c>
      <c r="AB59" s="17">
        <v>2548.8000000000002</v>
      </c>
      <c r="AC59" s="17">
        <v>9335.5</v>
      </c>
      <c r="AD59" s="17">
        <v>7806</v>
      </c>
      <c r="AE59" s="15">
        <f t="shared" si="48"/>
        <v>0.67993494147023115</v>
      </c>
      <c r="AF59" s="15">
        <f t="shared" si="52"/>
        <v>0.7534247701895137</v>
      </c>
      <c r="AG59" s="15">
        <f t="shared" ref="AG59" si="54">L59/P59</f>
        <v>0.64297377713251247</v>
      </c>
      <c r="AH59" s="15">
        <f t="shared" ref="AH59" si="55">M59/Q59</f>
        <v>0.66457940815813898</v>
      </c>
      <c r="AI59" s="63">
        <f t="shared" si="49"/>
        <v>0.26374425901505161</v>
      </c>
      <c r="AJ59" s="63">
        <f t="shared" si="50"/>
        <v>0.65572994342257884</v>
      </c>
      <c r="AK59" s="63">
        <f t="shared" si="50"/>
        <v>0.6398343333510329</v>
      </c>
      <c r="AL59" s="63">
        <f t="shared" si="50"/>
        <v>0.48294646308605166</v>
      </c>
    </row>
    <row r="60" spans="2:38" s="24" customFormat="1" ht="63" customHeight="1" x14ac:dyDescent="0.25">
      <c r="B60" s="54">
        <v>42</v>
      </c>
      <c r="C60" s="9" t="s">
        <v>651</v>
      </c>
      <c r="D60" s="8" t="s">
        <v>154</v>
      </c>
      <c r="E60" s="54">
        <v>7004007835</v>
      </c>
      <c r="F60" s="56" t="s">
        <v>1105</v>
      </c>
      <c r="G60" s="14">
        <v>100</v>
      </c>
      <c r="H60" s="54" t="s">
        <v>48</v>
      </c>
      <c r="I60" s="8" t="s">
        <v>160</v>
      </c>
      <c r="J60" s="73">
        <v>5371.5</v>
      </c>
      <c r="K60" s="73">
        <v>9817.7999999999993</v>
      </c>
      <c r="L60" s="73">
        <v>9827</v>
      </c>
      <c r="M60" s="73">
        <v>10939</v>
      </c>
      <c r="N60" s="4">
        <v>7410</v>
      </c>
      <c r="O60" s="4">
        <v>10875</v>
      </c>
      <c r="P60" s="4" t="s">
        <v>653</v>
      </c>
      <c r="Q60" s="14" t="s">
        <v>48</v>
      </c>
      <c r="R60" s="54" t="s">
        <v>149</v>
      </c>
      <c r="S60" s="14">
        <v>62.4</v>
      </c>
      <c r="T60" s="4">
        <v>96.2</v>
      </c>
      <c r="U60" s="14">
        <v>96.6</v>
      </c>
      <c r="V60" s="14">
        <v>91.6</v>
      </c>
      <c r="W60" s="14" t="s">
        <v>48</v>
      </c>
      <c r="X60" s="14" t="s">
        <v>48</v>
      </c>
      <c r="Y60" s="6" t="s">
        <v>653</v>
      </c>
      <c r="Z60" s="36" t="e">
        <f t="shared" si="51"/>
        <v>#VALUE!</v>
      </c>
      <c r="AA60" s="41">
        <v>6133.1</v>
      </c>
      <c r="AB60" s="41">
        <v>2749.3</v>
      </c>
      <c r="AC60" s="41">
        <v>0</v>
      </c>
      <c r="AD60" s="41">
        <v>0</v>
      </c>
      <c r="AE60" s="15">
        <f t="shared" si="48"/>
        <v>0.72489878542510122</v>
      </c>
      <c r="AF60" s="15">
        <f t="shared" si="52"/>
        <v>0.90278620689655165</v>
      </c>
      <c r="AG60" s="15" t="s">
        <v>1100</v>
      </c>
      <c r="AH60" s="15" t="s">
        <v>1100</v>
      </c>
      <c r="AI60" s="15" t="s">
        <v>1100</v>
      </c>
      <c r="AJ60" s="15" t="s">
        <v>1100</v>
      </c>
      <c r="AK60" s="15" t="s">
        <v>1100</v>
      </c>
      <c r="AL60" s="15" t="s">
        <v>1100</v>
      </c>
    </row>
    <row r="61" spans="2:38" s="24" customFormat="1" ht="63" customHeight="1" x14ac:dyDescent="0.25">
      <c r="B61" s="54">
        <v>43</v>
      </c>
      <c r="C61" s="9" t="s">
        <v>651</v>
      </c>
      <c r="D61" s="8" t="s">
        <v>155</v>
      </c>
      <c r="E61" s="54">
        <v>7004007987</v>
      </c>
      <c r="F61" s="56" t="s">
        <v>1105</v>
      </c>
      <c r="G61" s="14">
        <v>100</v>
      </c>
      <c r="H61" s="56" t="s">
        <v>54</v>
      </c>
      <c r="I61" s="8" t="s">
        <v>159</v>
      </c>
      <c r="J61" s="36">
        <v>1360.7</v>
      </c>
      <c r="K61" s="36">
        <v>9223</v>
      </c>
      <c r="L61" s="36">
        <v>10703.5</v>
      </c>
      <c r="M61" s="36">
        <v>11791.9</v>
      </c>
      <c r="N61" s="14">
        <v>44253</v>
      </c>
      <c r="O61" s="14">
        <v>108953</v>
      </c>
      <c r="P61" s="14">
        <v>111582</v>
      </c>
      <c r="Q61" s="14">
        <f t="shared" si="53"/>
        <v>119294.54784</v>
      </c>
      <c r="R61" s="45" t="s">
        <v>56</v>
      </c>
      <c r="S61" s="4">
        <v>0.126</v>
      </c>
      <c r="T61" s="4">
        <v>1</v>
      </c>
      <c r="U61" s="4">
        <v>1</v>
      </c>
      <c r="V61" s="4">
        <f>U61</f>
        <v>1</v>
      </c>
      <c r="W61" s="14">
        <v>43.981999999999999</v>
      </c>
      <c r="X61" s="14">
        <v>42.243000000000002</v>
      </c>
      <c r="Y61" s="14">
        <v>37.665999999999997</v>
      </c>
      <c r="Z61" s="36">
        <f t="shared" si="51"/>
        <v>38.720647999999997</v>
      </c>
      <c r="AA61" s="41">
        <v>0</v>
      </c>
      <c r="AB61" s="41">
        <v>15</v>
      </c>
      <c r="AC61" s="41">
        <v>0</v>
      </c>
      <c r="AD61" s="41">
        <v>0</v>
      </c>
      <c r="AE61" s="15">
        <f t="shared" ref="AE61" si="56">J61/N61</f>
        <v>3.0748197862291823E-2</v>
      </c>
      <c r="AF61" s="15">
        <f t="shared" ref="AF61:AH71" si="57">K61/O61</f>
        <v>8.4651179866547965E-2</v>
      </c>
      <c r="AG61" s="15">
        <f t="shared" si="57"/>
        <v>9.5924969977236471E-2</v>
      </c>
      <c r="AH61" s="15">
        <f t="shared" si="57"/>
        <v>9.8846931511199568E-2</v>
      </c>
      <c r="AI61" s="15">
        <f t="shared" si="49"/>
        <v>2.8648083306807332E-3</v>
      </c>
      <c r="AJ61" s="15">
        <f t="shared" si="50"/>
        <v>2.367256113438913E-2</v>
      </c>
      <c r="AK61" s="15">
        <f t="shared" si="50"/>
        <v>2.6549142462698457E-2</v>
      </c>
      <c r="AL61" s="15">
        <f t="shared" si="50"/>
        <v>2.5826014068772819E-2</v>
      </c>
    </row>
    <row r="62" spans="2:38" s="24" customFormat="1" ht="63" customHeight="1" x14ac:dyDescent="0.25">
      <c r="B62" s="54">
        <v>44</v>
      </c>
      <c r="C62" s="11" t="s">
        <v>181</v>
      </c>
      <c r="D62" s="56" t="s">
        <v>161</v>
      </c>
      <c r="E62" s="56">
        <v>7006007407</v>
      </c>
      <c r="F62" s="56" t="s">
        <v>162</v>
      </c>
      <c r="G62" s="11">
        <v>100</v>
      </c>
      <c r="H62" s="56" t="s">
        <v>54</v>
      </c>
      <c r="I62" s="11" t="s">
        <v>163</v>
      </c>
      <c r="J62" s="11">
        <v>42222.8</v>
      </c>
      <c r="K62" s="11">
        <v>51448.800000000003</v>
      </c>
      <c r="L62" s="11">
        <v>44360.5</v>
      </c>
      <c r="M62" s="11">
        <v>47597.45</v>
      </c>
      <c r="N62" s="11">
        <v>42222.8</v>
      </c>
      <c r="O62" s="11">
        <v>51448.800000000003</v>
      </c>
      <c r="P62" s="11">
        <v>44360.5</v>
      </c>
      <c r="Q62" s="11">
        <v>47597.45</v>
      </c>
      <c r="R62" s="11" t="s">
        <v>88</v>
      </c>
      <c r="S62" s="11">
        <v>5367.2</v>
      </c>
      <c r="T62" s="11">
        <v>4980.3999999999996</v>
      </c>
      <c r="U62" s="11">
        <v>4674.8999999999996</v>
      </c>
      <c r="V62" s="11">
        <v>4880.5</v>
      </c>
      <c r="W62" s="11">
        <v>5367.2</v>
      </c>
      <c r="X62" s="11">
        <v>4980.3999999999996</v>
      </c>
      <c r="Y62" s="11">
        <v>4674.8999999999996</v>
      </c>
      <c r="Z62" s="11">
        <v>4880.5</v>
      </c>
      <c r="AA62" s="110">
        <v>9855</v>
      </c>
      <c r="AB62" s="110">
        <v>31653.5</v>
      </c>
      <c r="AC62" s="110">
        <v>20002</v>
      </c>
      <c r="AD62" s="110">
        <v>15693.569</v>
      </c>
      <c r="AE62" s="35">
        <f>J62/N62</f>
        <v>1</v>
      </c>
      <c r="AF62" s="35">
        <f>K62/O62</f>
        <v>1</v>
      </c>
      <c r="AG62" s="35">
        <f t="shared" si="57"/>
        <v>1</v>
      </c>
      <c r="AH62" s="35">
        <f>M62/Q62</f>
        <v>1</v>
      </c>
      <c r="AI62" s="35">
        <f>S62/W62</f>
        <v>1</v>
      </c>
      <c r="AJ62" s="35">
        <f t="shared" si="50"/>
        <v>1</v>
      </c>
      <c r="AK62" s="35">
        <f t="shared" si="50"/>
        <v>1</v>
      </c>
      <c r="AL62" s="35">
        <f>V62/Z62</f>
        <v>1</v>
      </c>
    </row>
    <row r="63" spans="2:38" s="24" customFormat="1" ht="63" customHeight="1" x14ac:dyDescent="0.25">
      <c r="B63" s="54">
        <v>45</v>
      </c>
      <c r="C63" s="11" t="s">
        <v>181</v>
      </c>
      <c r="D63" s="56" t="s">
        <v>165</v>
      </c>
      <c r="E63" s="56">
        <v>7006006298</v>
      </c>
      <c r="F63" s="56" t="s">
        <v>164</v>
      </c>
      <c r="G63" s="11">
        <v>75</v>
      </c>
      <c r="H63" s="56" t="s">
        <v>54</v>
      </c>
      <c r="I63" s="56" t="s">
        <v>166</v>
      </c>
      <c r="J63" s="68">
        <v>9819.4</v>
      </c>
      <c r="K63" s="68">
        <v>11936</v>
      </c>
      <c r="L63" s="11">
        <v>14799.9</v>
      </c>
      <c r="M63" s="11">
        <v>14202.4</v>
      </c>
      <c r="N63" s="11">
        <v>9819.4</v>
      </c>
      <c r="O63" s="11">
        <v>11936</v>
      </c>
      <c r="P63" s="11">
        <v>14799.9</v>
      </c>
      <c r="Q63" s="11">
        <v>14202.4</v>
      </c>
      <c r="R63" s="56" t="s">
        <v>167</v>
      </c>
      <c r="S63" s="68">
        <v>526.96</v>
      </c>
      <c r="T63" s="68">
        <v>566.74</v>
      </c>
      <c r="U63" s="11">
        <v>406.05399999999997</v>
      </c>
      <c r="V63" s="11">
        <v>285.25099999999998</v>
      </c>
      <c r="W63" s="68">
        <v>526.96</v>
      </c>
      <c r="X63" s="68">
        <v>566.74</v>
      </c>
      <c r="Y63" s="11">
        <v>406.05399999999997</v>
      </c>
      <c r="Z63" s="11">
        <v>285.25099999999998</v>
      </c>
      <c r="AA63" s="110">
        <v>7054.4</v>
      </c>
      <c r="AB63" s="110">
        <v>8285</v>
      </c>
      <c r="AC63" s="110">
        <v>9851.9</v>
      </c>
      <c r="AD63" s="110">
        <v>10719.3</v>
      </c>
      <c r="AE63" s="35">
        <f t="shared" ref="AE63:AE74" si="58">J63/N63</f>
        <v>1</v>
      </c>
      <c r="AF63" s="35">
        <f t="shared" si="57"/>
        <v>1</v>
      </c>
      <c r="AG63" s="35">
        <f t="shared" si="57"/>
        <v>1</v>
      </c>
      <c r="AH63" s="35">
        <f t="shared" si="57"/>
        <v>1</v>
      </c>
      <c r="AI63" s="35">
        <f t="shared" ref="AI63:AI74" si="59">S63/W63</f>
        <v>1</v>
      </c>
      <c r="AJ63" s="35">
        <f t="shared" si="50"/>
        <v>1</v>
      </c>
      <c r="AK63" s="35">
        <f t="shared" si="50"/>
        <v>1</v>
      </c>
      <c r="AL63" s="35">
        <f t="shared" si="50"/>
        <v>1</v>
      </c>
    </row>
    <row r="64" spans="2:38" s="24" customFormat="1" ht="63" customHeight="1" x14ac:dyDescent="0.25">
      <c r="B64" s="54">
        <v>46</v>
      </c>
      <c r="C64" s="56" t="s">
        <v>181</v>
      </c>
      <c r="D64" s="56" t="s">
        <v>168</v>
      </c>
      <c r="E64" s="56">
        <v>7006006153</v>
      </c>
      <c r="F64" s="56" t="s">
        <v>169</v>
      </c>
      <c r="G64" s="25">
        <v>79</v>
      </c>
      <c r="H64" s="56" t="s">
        <v>54</v>
      </c>
      <c r="I64" s="56" t="s">
        <v>166</v>
      </c>
      <c r="J64" s="70">
        <v>11378.2</v>
      </c>
      <c r="K64" s="70">
        <v>12570.4</v>
      </c>
      <c r="L64" s="11">
        <v>14800.4</v>
      </c>
      <c r="M64" s="11">
        <v>14874.8</v>
      </c>
      <c r="N64" s="70">
        <v>11378.2</v>
      </c>
      <c r="O64" s="70">
        <v>12570.4</v>
      </c>
      <c r="P64" s="11">
        <v>14800.4</v>
      </c>
      <c r="Q64" s="11">
        <v>14874.8</v>
      </c>
      <c r="R64" s="56" t="s">
        <v>167</v>
      </c>
      <c r="S64" s="70">
        <v>567.96</v>
      </c>
      <c r="T64" s="70">
        <v>572.64</v>
      </c>
      <c r="U64" s="56">
        <v>443.69400000000002</v>
      </c>
      <c r="V64" s="56">
        <v>329.61900000000003</v>
      </c>
      <c r="W64" s="70">
        <v>567.96</v>
      </c>
      <c r="X64" s="70">
        <v>572.64</v>
      </c>
      <c r="Y64" s="11">
        <v>443.69400000000002</v>
      </c>
      <c r="Z64" s="11">
        <v>329.61900000000003</v>
      </c>
      <c r="AA64" s="110">
        <v>9332</v>
      </c>
      <c r="AB64" s="110">
        <v>12649.5</v>
      </c>
      <c r="AC64" s="110">
        <v>13500</v>
      </c>
      <c r="AD64" s="110">
        <v>11763.6</v>
      </c>
      <c r="AE64" s="35">
        <f t="shared" si="58"/>
        <v>1</v>
      </c>
      <c r="AF64" s="35">
        <f t="shared" si="57"/>
        <v>1</v>
      </c>
      <c r="AG64" s="35">
        <f t="shared" si="57"/>
        <v>1</v>
      </c>
      <c r="AH64" s="35">
        <f t="shared" si="57"/>
        <v>1</v>
      </c>
      <c r="AI64" s="35">
        <f t="shared" si="59"/>
        <v>1</v>
      </c>
      <c r="AJ64" s="35">
        <f t="shared" si="50"/>
        <v>1</v>
      </c>
      <c r="AK64" s="35">
        <f t="shared" si="50"/>
        <v>1</v>
      </c>
      <c r="AL64" s="35">
        <f t="shared" si="50"/>
        <v>1</v>
      </c>
    </row>
    <row r="65" spans="2:38" s="24" customFormat="1" ht="63" customHeight="1" x14ac:dyDescent="0.25">
      <c r="B65" s="54">
        <v>47</v>
      </c>
      <c r="C65" s="56" t="s">
        <v>181</v>
      </c>
      <c r="D65" s="56" t="s">
        <v>168</v>
      </c>
      <c r="E65" s="56">
        <v>7006006153</v>
      </c>
      <c r="F65" s="56" t="s">
        <v>169</v>
      </c>
      <c r="G65" s="56">
        <v>100</v>
      </c>
      <c r="H65" s="56" t="s">
        <v>48</v>
      </c>
      <c r="I65" s="56" t="s">
        <v>170</v>
      </c>
      <c r="J65" s="56">
        <v>41</v>
      </c>
      <c r="K65" s="56">
        <v>48</v>
      </c>
      <c r="L65" s="56">
        <v>9</v>
      </c>
      <c r="M65" s="56">
        <v>11.42</v>
      </c>
      <c r="N65" s="56">
        <v>41</v>
      </c>
      <c r="O65" s="56">
        <v>48</v>
      </c>
      <c r="P65" s="56">
        <v>9</v>
      </c>
      <c r="Q65" s="56">
        <v>11.42</v>
      </c>
      <c r="R65" s="56" t="s">
        <v>171</v>
      </c>
      <c r="S65" s="56">
        <v>1275</v>
      </c>
      <c r="T65" s="56">
        <v>1809</v>
      </c>
      <c r="U65" s="56">
        <v>558</v>
      </c>
      <c r="V65" s="56">
        <v>626</v>
      </c>
      <c r="W65" s="56">
        <v>1275</v>
      </c>
      <c r="X65" s="56">
        <v>1809</v>
      </c>
      <c r="Y65" s="56">
        <v>558</v>
      </c>
      <c r="Z65" s="56">
        <v>626</v>
      </c>
      <c r="AA65" s="12">
        <v>4884.8</v>
      </c>
      <c r="AB65" s="12">
        <v>4417.7</v>
      </c>
      <c r="AC65" s="12">
        <v>4186.8</v>
      </c>
      <c r="AD65" s="12">
        <v>3152.4</v>
      </c>
      <c r="AE65" s="35">
        <f t="shared" si="58"/>
        <v>1</v>
      </c>
      <c r="AF65" s="35">
        <f t="shared" si="57"/>
        <v>1</v>
      </c>
      <c r="AG65" s="35">
        <f t="shared" si="57"/>
        <v>1</v>
      </c>
      <c r="AH65" s="35">
        <f t="shared" si="57"/>
        <v>1</v>
      </c>
      <c r="AI65" s="35">
        <f t="shared" si="59"/>
        <v>1</v>
      </c>
      <c r="AJ65" s="35">
        <f t="shared" si="50"/>
        <v>1</v>
      </c>
      <c r="AK65" s="35">
        <f t="shared" si="50"/>
        <v>1</v>
      </c>
      <c r="AL65" s="35">
        <f t="shared" si="50"/>
        <v>1</v>
      </c>
    </row>
    <row r="66" spans="2:38" s="24" customFormat="1" ht="63" customHeight="1" x14ac:dyDescent="0.25">
      <c r="B66" s="54">
        <v>48</v>
      </c>
      <c r="C66" s="56" t="s">
        <v>181</v>
      </c>
      <c r="D66" s="56" t="s">
        <v>173</v>
      </c>
      <c r="E66" s="56">
        <v>7006006160</v>
      </c>
      <c r="F66" s="56" t="s">
        <v>172</v>
      </c>
      <c r="G66" s="54">
        <v>71</v>
      </c>
      <c r="H66" s="54" t="s">
        <v>54</v>
      </c>
      <c r="I66" s="56" t="s">
        <v>166</v>
      </c>
      <c r="J66" s="70">
        <v>23305.4</v>
      </c>
      <c r="K66" s="70">
        <v>30824.6</v>
      </c>
      <c r="L66" s="12">
        <v>37442.6</v>
      </c>
      <c r="M66" s="12">
        <v>34009.800000000003</v>
      </c>
      <c r="N66" s="70">
        <v>23305.4</v>
      </c>
      <c r="O66" s="70">
        <v>30824.6</v>
      </c>
      <c r="P66" s="12">
        <v>37442.6</v>
      </c>
      <c r="Q66" s="12">
        <v>34009.800000000003</v>
      </c>
      <c r="R66" s="56" t="s">
        <v>167</v>
      </c>
      <c r="S66" s="70">
        <v>1271.83</v>
      </c>
      <c r="T66" s="70">
        <v>1276.81</v>
      </c>
      <c r="U66" s="56">
        <v>1059.68</v>
      </c>
      <c r="V66" s="56">
        <v>734.71</v>
      </c>
      <c r="W66" s="70">
        <v>1271.83</v>
      </c>
      <c r="X66" s="70">
        <v>1276.81</v>
      </c>
      <c r="Y66" s="56">
        <v>1059.68</v>
      </c>
      <c r="Z66" s="56">
        <v>734.71</v>
      </c>
      <c r="AA66" s="12">
        <v>14789.6</v>
      </c>
      <c r="AB66" s="12">
        <v>19378.8</v>
      </c>
      <c r="AC66" s="12">
        <v>24385.7</v>
      </c>
      <c r="AD66" s="12">
        <v>24267.7</v>
      </c>
      <c r="AE66" s="35">
        <f t="shared" si="58"/>
        <v>1</v>
      </c>
      <c r="AF66" s="35">
        <f t="shared" si="57"/>
        <v>1</v>
      </c>
      <c r="AG66" s="35">
        <f t="shared" si="57"/>
        <v>1</v>
      </c>
      <c r="AH66" s="35">
        <f t="shared" si="57"/>
        <v>1</v>
      </c>
      <c r="AI66" s="35">
        <f t="shared" si="59"/>
        <v>1</v>
      </c>
      <c r="AJ66" s="35">
        <f t="shared" si="50"/>
        <v>1</v>
      </c>
      <c r="AK66" s="35">
        <f t="shared" si="50"/>
        <v>1</v>
      </c>
      <c r="AL66" s="35">
        <f t="shared" si="50"/>
        <v>1</v>
      </c>
    </row>
    <row r="67" spans="2:38" s="24" customFormat="1" ht="63" customHeight="1" x14ac:dyDescent="0.25">
      <c r="B67" s="54">
        <v>49</v>
      </c>
      <c r="C67" s="56" t="s">
        <v>181</v>
      </c>
      <c r="D67" s="56" t="s">
        <v>174</v>
      </c>
      <c r="E67" s="56">
        <v>7006007291</v>
      </c>
      <c r="F67" s="56" t="s">
        <v>175</v>
      </c>
      <c r="G67" s="56">
        <v>100</v>
      </c>
      <c r="H67" s="56"/>
      <c r="I67" s="56" t="s">
        <v>176</v>
      </c>
      <c r="J67" s="56">
        <v>27.3</v>
      </c>
      <c r="K67" s="56">
        <v>31.5</v>
      </c>
      <c r="L67" s="56">
        <v>7.0209999999999999</v>
      </c>
      <c r="M67" s="56">
        <v>9.1999999999999993</v>
      </c>
      <c r="N67" s="56">
        <v>27.3</v>
      </c>
      <c r="O67" s="56">
        <v>31.5</v>
      </c>
      <c r="P67" s="56">
        <v>7.02</v>
      </c>
      <c r="Q67" s="56">
        <v>9.1999999999999993</v>
      </c>
      <c r="R67" s="56" t="s">
        <v>171</v>
      </c>
      <c r="S67" s="56">
        <v>2383</v>
      </c>
      <c r="T67" s="56">
        <v>2975</v>
      </c>
      <c r="U67" s="56">
        <v>12</v>
      </c>
      <c r="V67" s="56">
        <v>14</v>
      </c>
      <c r="W67" s="56">
        <v>2383</v>
      </c>
      <c r="X67" s="56">
        <v>2975</v>
      </c>
      <c r="Y67" s="56">
        <v>12</v>
      </c>
      <c r="Z67" s="56">
        <v>14</v>
      </c>
      <c r="AA67" s="12">
        <v>2329</v>
      </c>
      <c r="AB67" s="12">
        <v>2265</v>
      </c>
      <c r="AC67" s="12">
        <v>2539</v>
      </c>
      <c r="AD67" s="12">
        <v>3357</v>
      </c>
      <c r="AE67" s="35">
        <f t="shared" si="58"/>
        <v>1</v>
      </c>
      <c r="AF67" s="35">
        <f t="shared" si="57"/>
        <v>1</v>
      </c>
      <c r="AG67" s="35">
        <f t="shared" si="57"/>
        <v>1.0001424501424503</v>
      </c>
      <c r="AH67" s="35">
        <f t="shared" si="57"/>
        <v>1</v>
      </c>
      <c r="AI67" s="35">
        <f t="shared" si="59"/>
        <v>1</v>
      </c>
      <c r="AJ67" s="35">
        <f t="shared" si="50"/>
        <v>1</v>
      </c>
      <c r="AK67" s="35">
        <f t="shared" si="50"/>
        <v>1</v>
      </c>
      <c r="AL67" s="35">
        <f t="shared" si="50"/>
        <v>1</v>
      </c>
    </row>
    <row r="68" spans="2:38" s="24" customFormat="1" ht="63" customHeight="1" x14ac:dyDescent="0.25">
      <c r="B68" s="54">
        <v>50</v>
      </c>
      <c r="C68" s="56" t="s">
        <v>181</v>
      </c>
      <c r="D68" s="56" t="s">
        <v>178</v>
      </c>
      <c r="E68" s="56">
        <v>7006006139</v>
      </c>
      <c r="F68" s="56" t="s">
        <v>177</v>
      </c>
      <c r="G68" s="56">
        <v>79</v>
      </c>
      <c r="H68" s="56" t="s">
        <v>54</v>
      </c>
      <c r="I68" s="56" t="s">
        <v>166</v>
      </c>
      <c r="J68" s="70">
        <v>9456.7999999999993</v>
      </c>
      <c r="K68" s="70">
        <v>12649.9</v>
      </c>
      <c r="L68" s="12">
        <v>13655.1</v>
      </c>
      <c r="M68" s="12">
        <v>10536.9</v>
      </c>
      <c r="N68" s="70">
        <v>9456.7999999999993</v>
      </c>
      <c r="O68" s="70">
        <v>12649.9</v>
      </c>
      <c r="P68" s="12">
        <v>13655.1</v>
      </c>
      <c r="Q68" s="12">
        <v>10536.9</v>
      </c>
      <c r="R68" s="56" t="s">
        <v>167</v>
      </c>
      <c r="S68" s="70">
        <v>323.48</v>
      </c>
      <c r="T68" s="70">
        <v>323.08</v>
      </c>
      <c r="U68" s="56">
        <v>250.25200000000001</v>
      </c>
      <c r="V68" s="56">
        <v>178.197</v>
      </c>
      <c r="W68" s="70">
        <v>323.48</v>
      </c>
      <c r="X68" s="70">
        <v>323.08</v>
      </c>
      <c r="Y68" s="56">
        <v>250.25200000000001</v>
      </c>
      <c r="Z68" s="56">
        <v>178.197</v>
      </c>
      <c r="AA68" s="12">
        <v>6878.8</v>
      </c>
      <c r="AB68" s="12">
        <v>9960.7000000000007</v>
      </c>
      <c r="AC68" s="12">
        <v>10288.5</v>
      </c>
      <c r="AD68" s="12">
        <v>8347.4</v>
      </c>
      <c r="AE68" s="35">
        <f>J68/N68</f>
        <v>1</v>
      </c>
      <c r="AF68" s="35">
        <f t="shared" si="57"/>
        <v>1</v>
      </c>
      <c r="AG68" s="35">
        <f t="shared" si="57"/>
        <v>1</v>
      </c>
      <c r="AH68" s="35">
        <f t="shared" si="57"/>
        <v>1</v>
      </c>
      <c r="AI68" s="35">
        <f>S68/W68</f>
        <v>1</v>
      </c>
      <c r="AJ68" s="35">
        <f t="shared" si="50"/>
        <v>1</v>
      </c>
      <c r="AK68" s="35">
        <f t="shared" si="50"/>
        <v>1</v>
      </c>
      <c r="AL68" s="35">
        <f t="shared" si="50"/>
        <v>1</v>
      </c>
    </row>
    <row r="69" spans="2:38" s="24" customFormat="1" ht="63" customHeight="1" x14ac:dyDescent="0.25">
      <c r="B69" s="54">
        <v>51</v>
      </c>
      <c r="C69" s="56" t="s">
        <v>181</v>
      </c>
      <c r="D69" s="56" t="s">
        <v>180</v>
      </c>
      <c r="E69" s="56">
        <v>7006006178</v>
      </c>
      <c r="F69" s="56" t="s">
        <v>179</v>
      </c>
      <c r="G69" s="56">
        <v>77</v>
      </c>
      <c r="H69" s="56" t="s">
        <v>54</v>
      </c>
      <c r="I69" s="56" t="s">
        <v>166</v>
      </c>
      <c r="J69" s="12">
        <v>21509</v>
      </c>
      <c r="K69" s="12">
        <v>24843.5</v>
      </c>
      <c r="L69" s="12">
        <v>25575.3</v>
      </c>
      <c r="M69" s="12">
        <v>26513.4</v>
      </c>
      <c r="N69" s="12">
        <v>21509</v>
      </c>
      <c r="O69" s="12">
        <v>24843.5</v>
      </c>
      <c r="P69" s="12">
        <v>25575.3</v>
      </c>
      <c r="Q69" s="12">
        <v>26513.4</v>
      </c>
      <c r="R69" s="56" t="s">
        <v>167</v>
      </c>
      <c r="S69" s="70">
        <v>901.2</v>
      </c>
      <c r="T69" s="70">
        <v>864.84</v>
      </c>
      <c r="U69" s="56">
        <v>660.11099999999999</v>
      </c>
      <c r="V69" s="56">
        <v>499.1</v>
      </c>
      <c r="W69" s="70">
        <v>901.2</v>
      </c>
      <c r="X69" s="70">
        <v>864.84</v>
      </c>
      <c r="Y69" s="56">
        <v>660.11099999999999</v>
      </c>
      <c r="Z69" s="56">
        <v>499.1</v>
      </c>
      <c r="AA69" s="12">
        <v>16241.9</v>
      </c>
      <c r="AB69" s="12">
        <v>19023.099999999999</v>
      </c>
      <c r="AC69" s="12">
        <v>18748</v>
      </c>
      <c r="AD69" s="12">
        <v>20549.099999999999</v>
      </c>
      <c r="AE69" s="35">
        <f t="shared" ref="AE69:AH74" si="60">J69/N69</f>
        <v>1</v>
      </c>
      <c r="AF69" s="35">
        <f t="shared" si="57"/>
        <v>1</v>
      </c>
      <c r="AG69" s="35">
        <f t="shared" si="57"/>
        <v>1</v>
      </c>
      <c r="AH69" s="35">
        <f t="shared" si="57"/>
        <v>1</v>
      </c>
      <c r="AI69" s="35">
        <f t="shared" ref="AI69:AL74" si="61">S69/W69</f>
        <v>1</v>
      </c>
      <c r="AJ69" s="35">
        <f t="shared" si="50"/>
        <v>1</v>
      </c>
      <c r="AK69" s="35">
        <f t="shared" si="50"/>
        <v>1</v>
      </c>
      <c r="AL69" s="35">
        <f t="shared" si="50"/>
        <v>1</v>
      </c>
    </row>
    <row r="70" spans="2:38" s="24" customFormat="1" ht="63" customHeight="1" x14ac:dyDescent="0.25">
      <c r="B70" s="164">
        <v>52</v>
      </c>
      <c r="C70" s="166" t="s">
        <v>181</v>
      </c>
      <c r="D70" s="166" t="s">
        <v>182</v>
      </c>
      <c r="E70" s="163">
        <v>7006001733</v>
      </c>
      <c r="F70" s="163" t="s">
        <v>183</v>
      </c>
      <c r="G70" s="139">
        <v>100</v>
      </c>
      <c r="H70" s="139" t="s">
        <v>1117</v>
      </c>
      <c r="I70" s="54" t="s">
        <v>184</v>
      </c>
      <c r="J70" s="68">
        <v>14173.77</v>
      </c>
      <c r="K70" s="68">
        <v>16047.710999999999</v>
      </c>
      <c r="L70" s="68">
        <v>3210.5</v>
      </c>
      <c r="M70" s="55">
        <v>3060.9</v>
      </c>
      <c r="N70" s="68">
        <v>14173.77</v>
      </c>
      <c r="O70" s="68">
        <v>16047.710999999999</v>
      </c>
      <c r="P70" s="68">
        <v>3210.5</v>
      </c>
      <c r="Q70" s="55">
        <v>3060.9</v>
      </c>
      <c r="R70" s="54" t="s">
        <v>47</v>
      </c>
      <c r="S70" s="71">
        <v>174703</v>
      </c>
      <c r="T70" s="71">
        <v>122879</v>
      </c>
      <c r="U70" s="71">
        <v>193663</v>
      </c>
      <c r="V70" s="71">
        <v>139130</v>
      </c>
      <c r="W70" s="71">
        <v>174703</v>
      </c>
      <c r="X70" s="71">
        <v>122879</v>
      </c>
      <c r="Y70" s="71">
        <v>193663</v>
      </c>
      <c r="Z70" s="71">
        <v>139130</v>
      </c>
      <c r="AA70" s="106">
        <v>8863.8330000000005</v>
      </c>
      <c r="AB70" s="106">
        <v>10852.857</v>
      </c>
      <c r="AC70" s="106">
        <v>9523.83</v>
      </c>
      <c r="AD70" s="106">
        <v>10614.9</v>
      </c>
      <c r="AE70" s="35">
        <f t="shared" si="60"/>
        <v>1</v>
      </c>
      <c r="AF70" s="35">
        <f t="shared" si="57"/>
        <v>1</v>
      </c>
      <c r="AG70" s="35">
        <f t="shared" si="57"/>
        <v>1</v>
      </c>
      <c r="AH70" s="35">
        <f t="shared" si="57"/>
        <v>1</v>
      </c>
      <c r="AI70" s="35">
        <f t="shared" si="61"/>
        <v>1</v>
      </c>
      <c r="AJ70" s="35">
        <f t="shared" si="50"/>
        <v>1</v>
      </c>
      <c r="AK70" s="35">
        <f t="shared" si="50"/>
        <v>1</v>
      </c>
      <c r="AL70" s="35">
        <f t="shared" si="50"/>
        <v>1</v>
      </c>
    </row>
    <row r="71" spans="2:38" s="24" customFormat="1" ht="63" customHeight="1" x14ac:dyDescent="0.25">
      <c r="B71" s="140"/>
      <c r="C71" s="166"/>
      <c r="D71" s="166"/>
      <c r="E71" s="166"/>
      <c r="F71" s="166"/>
      <c r="G71" s="140"/>
      <c r="H71" s="140"/>
      <c r="I71" s="54" t="s">
        <v>185</v>
      </c>
      <c r="J71" s="68">
        <v>3732.7150000000001</v>
      </c>
      <c r="K71" s="68">
        <v>4426.4750000000004</v>
      </c>
      <c r="L71" s="68">
        <v>1142.95</v>
      </c>
      <c r="M71" s="55">
        <v>921.5</v>
      </c>
      <c r="N71" s="68">
        <v>3732.7150000000001</v>
      </c>
      <c r="O71" s="68">
        <v>4426.4750000000004</v>
      </c>
      <c r="P71" s="68">
        <v>1142.95</v>
      </c>
      <c r="Q71" s="55">
        <v>921.5</v>
      </c>
      <c r="R71" s="54" t="s">
        <v>186</v>
      </c>
      <c r="S71" s="71">
        <v>143902</v>
      </c>
      <c r="T71" s="71">
        <v>114095</v>
      </c>
      <c r="U71" s="71">
        <v>121920</v>
      </c>
      <c r="V71" s="71">
        <v>93100</v>
      </c>
      <c r="W71" s="71">
        <v>143902</v>
      </c>
      <c r="X71" s="71">
        <v>114095</v>
      </c>
      <c r="Y71" s="71">
        <v>121920</v>
      </c>
      <c r="Z71" s="71">
        <v>93100</v>
      </c>
      <c r="AA71" s="106">
        <v>2388.7289999999998</v>
      </c>
      <c r="AB71" s="106">
        <v>3148.7379999999998</v>
      </c>
      <c r="AC71" s="106">
        <v>3562.15</v>
      </c>
      <c r="AD71" s="106">
        <v>2674.15</v>
      </c>
      <c r="AE71" s="35">
        <f t="shared" si="60"/>
        <v>1</v>
      </c>
      <c r="AF71" s="35">
        <f t="shared" si="57"/>
        <v>1</v>
      </c>
      <c r="AG71" s="35">
        <f t="shared" si="57"/>
        <v>1</v>
      </c>
      <c r="AH71" s="35">
        <f t="shared" si="57"/>
        <v>1</v>
      </c>
      <c r="AI71" s="35">
        <f t="shared" si="61"/>
        <v>1</v>
      </c>
      <c r="AJ71" s="35">
        <f t="shared" si="50"/>
        <v>1</v>
      </c>
      <c r="AK71" s="35">
        <f t="shared" si="50"/>
        <v>1</v>
      </c>
      <c r="AL71" s="35">
        <f t="shared" si="50"/>
        <v>1</v>
      </c>
    </row>
    <row r="72" spans="2:38" s="24" customFormat="1" ht="63" customHeight="1" x14ac:dyDescent="0.25">
      <c r="B72" s="140"/>
      <c r="C72" s="166"/>
      <c r="D72" s="166"/>
      <c r="E72" s="166"/>
      <c r="F72" s="166"/>
      <c r="G72" s="140"/>
      <c r="H72" s="140"/>
      <c r="I72" s="54" t="s">
        <v>187</v>
      </c>
      <c r="J72" s="68">
        <v>6201.5929999999998</v>
      </c>
      <c r="K72" s="68">
        <v>5491.7420000000002</v>
      </c>
      <c r="L72" s="68">
        <v>986.93</v>
      </c>
      <c r="M72" s="55">
        <v>1411.91</v>
      </c>
      <c r="N72" s="68">
        <v>6201.5929999999998</v>
      </c>
      <c r="O72" s="68">
        <v>5491.7420000000002</v>
      </c>
      <c r="P72" s="68">
        <v>986.93</v>
      </c>
      <c r="Q72" s="55">
        <v>1411.91</v>
      </c>
      <c r="R72" s="54" t="s">
        <v>186</v>
      </c>
      <c r="S72" s="71">
        <v>127074</v>
      </c>
      <c r="T72" s="71">
        <v>85180</v>
      </c>
      <c r="U72" s="71">
        <v>3738</v>
      </c>
      <c r="V72" s="71">
        <v>4597</v>
      </c>
      <c r="W72" s="71">
        <v>127074</v>
      </c>
      <c r="X72" s="71">
        <v>85180</v>
      </c>
      <c r="Y72" s="71">
        <v>3738</v>
      </c>
      <c r="Z72" s="71">
        <v>4597</v>
      </c>
      <c r="AA72" s="106">
        <v>4775.482</v>
      </c>
      <c r="AB72" s="106">
        <v>4360.7860000000001</v>
      </c>
      <c r="AC72" s="106">
        <v>4906.87</v>
      </c>
      <c r="AD72" s="106">
        <v>4261.9799999999996</v>
      </c>
      <c r="AE72" s="35">
        <f t="shared" si="60"/>
        <v>1</v>
      </c>
      <c r="AF72" s="35">
        <f t="shared" si="60"/>
        <v>1</v>
      </c>
      <c r="AG72" s="35">
        <f t="shared" si="60"/>
        <v>1</v>
      </c>
      <c r="AH72" s="35">
        <f t="shared" si="60"/>
        <v>1</v>
      </c>
      <c r="AI72" s="35">
        <f t="shared" si="61"/>
        <v>1</v>
      </c>
      <c r="AJ72" s="35">
        <f t="shared" si="61"/>
        <v>1</v>
      </c>
      <c r="AK72" s="35">
        <f t="shared" si="61"/>
        <v>1</v>
      </c>
      <c r="AL72" s="35">
        <f t="shared" si="61"/>
        <v>1</v>
      </c>
    </row>
    <row r="73" spans="2:38" s="24" customFormat="1" ht="63" customHeight="1" x14ac:dyDescent="0.25">
      <c r="B73" s="141"/>
      <c r="C73" s="166"/>
      <c r="D73" s="166"/>
      <c r="E73" s="166"/>
      <c r="F73" s="166"/>
      <c r="G73" s="141"/>
      <c r="H73" s="141"/>
      <c r="I73" s="54" t="s">
        <v>188</v>
      </c>
      <c r="J73" s="68">
        <v>35944.877</v>
      </c>
      <c r="K73" s="68">
        <v>40180.951999999997</v>
      </c>
      <c r="L73" s="68">
        <v>15270.96</v>
      </c>
      <c r="M73" s="55">
        <v>13162.31</v>
      </c>
      <c r="N73" s="68">
        <v>35944.877</v>
      </c>
      <c r="O73" s="68">
        <v>40180.951999999997</v>
      </c>
      <c r="P73" s="68">
        <v>15270.96</v>
      </c>
      <c r="Q73" s="55">
        <v>13162.31</v>
      </c>
      <c r="R73" s="54" t="s">
        <v>189</v>
      </c>
      <c r="S73" s="71">
        <v>287.58999999999997</v>
      </c>
      <c r="T73" s="71">
        <v>280.58</v>
      </c>
      <c r="U73" s="71">
        <v>238</v>
      </c>
      <c r="V73" s="71">
        <v>188</v>
      </c>
      <c r="W73" s="71">
        <v>287.58999999999997</v>
      </c>
      <c r="X73" s="71">
        <v>280.58</v>
      </c>
      <c r="Y73" s="71">
        <v>238</v>
      </c>
      <c r="Z73" s="71">
        <v>188</v>
      </c>
      <c r="AA73" s="106">
        <v>17961.09</v>
      </c>
      <c r="AB73" s="106">
        <v>22101.4</v>
      </c>
      <c r="AC73" s="106">
        <v>13400</v>
      </c>
      <c r="AD73" s="106">
        <v>23400</v>
      </c>
      <c r="AE73" s="35">
        <f t="shared" si="60"/>
        <v>1</v>
      </c>
      <c r="AF73" s="35">
        <f t="shared" si="60"/>
        <v>1</v>
      </c>
      <c r="AG73" s="35">
        <f t="shared" si="60"/>
        <v>1</v>
      </c>
      <c r="AH73" s="35">
        <f t="shared" si="60"/>
        <v>1</v>
      </c>
      <c r="AI73" s="35">
        <f t="shared" si="61"/>
        <v>1</v>
      </c>
      <c r="AJ73" s="35">
        <f t="shared" si="61"/>
        <v>1</v>
      </c>
      <c r="AK73" s="35">
        <f t="shared" si="61"/>
        <v>1</v>
      </c>
      <c r="AL73" s="35">
        <f t="shared" si="61"/>
        <v>1</v>
      </c>
    </row>
    <row r="74" spans="2:38" s="38" customFormat="1" ht="63" customHeight="1" x14ac:dyDescent="0.25">
      <c r="B74" s="166">
        <v>53</v>
      </c>
      <c r="C74" s="166" t="s">
        <v>181</v>
      </c>
      <c r="D74" s="166" t="s">
        <v>190</v>
      </c>
      <c r="E74" s="166">
        <v>7006009267</v>
      </c>
      <c r="F74" s="166" t="s">
        <v>191</v>
      </c>
      <c r="G74" s="166">
        <v>100</v>
      </c>
      <c r="H74" s="166" t="s">
        <v>54</v>
      </c>
      <c r="I74" s="166" t="s">
        <v>192</v>
      </c>
      <c r="J74" s="166">
        <v>13006.57099</v>
      </c>
      <c r="K74" s="166">
        <v>15798.659250000001</v>
      </c>
      <c r="L74" s="166">
        <v>16529.615610000001</v>
      </c>
      <c r="M74" s="166">
        <v>11100.660099999999</v>
      </c>
      <c r="N74" s="166">
        <v>13006.57099</v>
      </c>
      <c r="O74" s="166">
        <v>15798.659250000001</v>
      </c>
      <c r="P74" s="166">
        <v>16529.615610000001</v>
      </c>
      <c r="Q74" s="166">
        <v>11100.660099999999</v>
      </c>
      <c r="R74" s="54" t="s">
        <v>193</v>
      </c>
      <c r="S74" s="54">
        <v>99.075999999999993</v>
      </c>
      <c r="T74" s="54">
        <v>89.284000000000006</v>
      </c>
      <c r="U74" s="54">
        <v>90.171000000000006</v>
      </c>
      <c r="V74" s="54">
        <v>68.116</v>
      </c>
      <c r="W74" s="54">
        <v>99.075999999999993</v>
      </c>
      <c r="X74" s="54">
        <v>89.284000000000006</v>
      </c>
      <c r="Y74" s="54">
        <v>90.171000000000006</v>
      </c>
      <c r="Z74" s="54">
        <v>68.116</v>
      </c>
      <c r="AA74" s="167">
        <v>5925</v>
      </c>
      <c r="AB74" s="167">
        <v>7880.0630799999999</v>
      </c>
      <c r="AC74" s="167">
        <v>7161.6</v>
      </c>
      <c r="AD74" s="167">
        <v>6776.28</v>
      </c>
      <c r="AE74" s="165">
        <f t="shared" si="58"/>
        <v>1</v>
      </c>
      <c r="AF74" s="165">
        <f t="shared" si="60"/>
        <v>1</v>
      </c>
      <c r="AG74" s="165">
        <f t="shared" si="60"/>
        <v>1</v>
      </c>
      <c r="AH74" s="165">
        <f t="shared" si="60"/>
        <v>1</v>
      </c>
      <c r="AI74" s="165">
        <f t="shared" si="59"/>
        <v>1</v>
      </c>
      <c r="AJ74" s="165">
        <f t="shared" si="61"/>
        <v>1</v>
      </c>
      <c r="AK74" s="165">
        <f>U74/Y74</f>
        <v>1</v>
      </c>
      <c r="AL74" s="165">
        <f t="shared" si="61"/>
        <v>1</v>
      </c>
    </row>
    <row r="75" spans="2:38" s="38" customFormat="1" ht="63" customHeight="1" x14ac:dyDescent="0.25"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54" t="s">
        <v>56</v>
      </c>
      <c r="S75" s="54">
        <v>0.88022</v>
      </c>
      <c r="T75" s="54">
        <v>0.87661999999999995</v>
      </c>
      <c r="U75" s="54">
        <v>0.85726000000000002</v>
      </c>
      <c r="V75" s="54">
        <v>0.54591800000000001</v>
      </c>
      <c r="W75" s="54">
        <v>0.88022</v>
      </c>
      <c r="X75" s="54">
        <v>0.87661999999999995</v>
      </c>
      <c r="Y75" s="54">
        <v>0.85726000000000002</v>
      </c>
      <c r="Z75" s="54">
        <v>0.54591800000000001</v>
      </c>
      <c r="AA75" s="167"/>
      <c r="AB75" s="167"/>
      <c r="AC75" s="167"/>
      <c r="AD75" s="167"/>
      <c r="AE75" s="166"/>
      <c r="AF75" s="166"/>
      <c r="AG75" s="166"/>
      <c r="AH75" s="166"/>
      <c r="AI75" s="166"/>
      <c r="AJ75" s="166"/>
      <c r="AK75" s="166"/>
      <c r="AL75" s="166"/>
    </row>
    <row r="76" spans="2:38" s="38" customFormat="1" ht="63" customHeight="1" x14ac:dyDescent="0.25">
      <c r="B76" s="131">
        <v>54</v>
      </c>
      <c r="C76" s="129" t="s">
        <v>1126</v>
      </c>
      <c r="D76" s="129" t="s">
        <v>654</v>
      </c>
      <c r="E76" s="129">
        <v>7023001518</v>
      </c>
      <c r="F76" s="129" t="s">
        <v>655</v>
      </c>
      <c r="G76" s="129">
        <v>100</v>
      </c>
      <c r="H76" s="129" t="s">
        <v>50</v>
      </c>
      <c r="I76" s="129" t="s">
        <v>119</v>
      </c>
      <c r="J76" s="30">
        <v>2038.67</v>
      </c>
      <c r="K76" s="30">
        <v>2591.5100000000002</v>
      </c>
      <c r="L76" s="30">
        <v>2208.2199999999998</v>
      </c>
      <c r="M76" s="30">
        <v>2300</v>
      </c>
      <c r="N76" s="30">
        <f>J76+J77+J79</f>
        <v>2946.5010000000002</v>
      </c>
      <c r="O76" s="30">
        <f>K76+K77+K79</f>
        <v>3472.6220000000003</v>
      </c>
      <c r="P76" s="30">
        <f t="shared" ref="P76:Q76" si="62">L76+L77+L79</f>
        <v>2958.39</v>
      </c>
      <c r="Q76" s="17">
        <f t="shared" si="62"/>
        <v>2825</v>
      </c>
      <c r="R76" s="36" t="s">
        <v>47</v>
      </c>
      <c r="S76" s="36">
        <v>131</v>
      </c>
      <c r="T76" s="36">
        <v>128</v>
      </c>
      <c r="U76" s="36">
        <v>125</v>
      </c>
      <c r="V76" s="36">
        <v>126</v>
      </c>
      <c r="W76" s="36">
        <f>S76+S77+S79</f>
        <v>186</v>
      </c>
      <c r="X76" s="36">
        <f>T76+T77+T79</f>
        <v>182</v>
      </c>
      <c r="Y76" s="36">
        <f>U76+U77+U79</f>
        <v>170</v>
      </c>
      <c r="Z76" s="36">
        <f>V76+V77+V79</f>
        <v>156</v>
      </c>
      <c r="AA76" s="17">
        <v>17083.476999999999</v>
      </c>
      <c r="AB76" s="17">
        <v>17685.819</v>
      </c>
      <c r="AC76" s="17">
        <v>20140.541000000001</v>
      </c>
      <c r="AD76" s="17">
        <v>22812.898000000001</v>
      </c>
      <c r="AE76" s="15">
        <f>J76/N76</f>
        <v>0.69189523438139</v>
      </c>
      <c r="AF76" s="15">
        <f>K76/O76</f>
        <v>0.74626895757730038</v>
      </c>
      <c r="AG76" s="15">
        <f t="shared" ref="AF76:AH85" si="63">L76/P76</f>
        <v>0.74642626563772863</v>
      </c>
      <c r="AH76" s="15">
        <f t="shared" si="63"/>
        <v>0.81415929203539827</v>
      </c>
      <c r="AI76" s="15">
        <f>S76/W76</f>
        <v>0.70430107526881724</v>
      </c>
      <c r="AJ76" s="15">
        <f t="shared" ref="AJ76:AL85" si="64">T76/X76</f>
        <v>0.70329670329670335</v>
      </c>
      <c r="AK76" s="15">
        <f t="shared" si="64"/>
        <v>0.73529411764705888</v>
      </c>
      <c r="AL76" s="15">
        <f t="shared" si="64"/>
        <v>0.80769230769230771</v>
      </c>
    </row>
    <row r="77" spans="2:38" s="38" customFormat="1" ht="63" customHeight="1" x14ac:dyDescent="0.25">
      <c r="B77" s="166">
        <v>55</v>
      </c>
      <c r="C77" s="163" t="s">
        <v>1126</v>
      </c>
      <c r="D77" s="139" t="s">
        <v>656</v>
      </c>
      <c r="E77" s="139">
        <v>7023001540</v>
      </c>
      <c r="F77" s="139" t="s">
        <v>655</v>
      </c>
      <c r="G77" s="139">
        <v>100</v>
      </c>
      <c r="H77" s="139" t="s">
        <v>50</v>
      </c>
      <c r="I77" s="129" t="s">
        <v>119</v>
      </c>
      <c r="J77" s="30">
        <v>490.41800000000001</v>
      </c>
      <c r="K77" s="30">
        <v>575</v>
      </c>
      <c r="L77" s="30">
        <v>640.81100000000004</v>
      </c>
      <c r="M77" s="30">
        <v>525</v>
      </c>
      <c r="N77" s="30">
        <f>N76</f>
        <v>2946.5010000000002</v>
      </c>
      <c r="O77" s="30">
        <f>O76</f>
        <v>3472.6220000000003</v>
      </c>
      <c r="P77" s="30">
        <f t="shared" ref="P77:Q77" si="65">P76</f>
        <v>2958.39</v>
      </c>
      <c r="Q77" s="17">
        <f t="shared" si="65"/>
        <v>2825</v>
      </c>
      <c r="R77" s="36" t="s">
        <v>47</v>
      </c>
      <c r="S77" s="36">
        <v>35</v>
      </c>
      <c r="T77" s="36">
        <v>35</v>
      </c>
      <c r="U77" s="36">
        <v>29</v>
      </c>
      <c r="V77" s="36">
        <v>30</v>
      </c>
      <c r="W77" s="36">
        <f>W76</f>
        <v>186</v>
      </c>
      <c r="X77" s="36">
        <f t="shared" ref="X77:Z77" si="66">X76</f>
        <v>182</v>
      </c>
      <c r="Y77" s="36">
        <f t="shared" si="66"/>
        <v>170</v>
      </c>
      <c r="Z77" s="36">
        <f t="shared" si="66"/>
        <v>156</v>
      </c>
      <c r="AA77" s="17">
        <v>2154.2739999999999</v>
      </c>
      <c r="AB77" s="17">
        <v>1666.5</v>
      </c>
      <c r="AC77" s="17">
        <v>1831</v>
      </c>
      <c r="AD77" s="17">
        <v>1940</v>
      </c>
      <c r="AE77" s="15">
        <f t="shared" ref="AE77:AE85" si="67">J77/N77</f>
        <v>0.16644080555207685</v>
      </c>
      <c r="AF77" s="15">
        <f t="shared" si="63"/>
        <v>0.1655809356733903</v>
      </c>
      <c r="AG77" s="15">
        <f t="shared" si="63"/>
        <v>0.21660801990271739</v>
      </c>
      <c r="AH77" s="15">
        <f t="shared" si="63"/>
        <v>0.18584070796460178</v>
      </c>
      <c r="AI77" s="15">
        <f t="shared" ref="AI77:AI82" si="68">S77/W77</f>
        <v>0.18817204301075269</v>
      </c>
      <c r="AJ77" s="15">
        <f t="shared" si="64"/>
        <v>0.19230769230769232</v>
      </c>
      <c r="AK77" s="15">
        <f t="shared" si="64"/>
        <v>0.17058823529411765</v>
      </c>
      <c r="AL77" s="15">
        <f t="shared" si="64"/>
        <v>0.19230769230769232</v>
      </c>
    </row>
    <row r="78" spans="2:38" s="38" customFormat="1" ht="63" customHeight="1" x14ac:dyDescent="0.25">
      <c r="B78" s="166"/>
      <c r="C78" s="163"/>
      <c r="D78" s="158"/>
      <c r="E78" s="158"/>
      <c r="F78" s="158"/>
      <c r="G78" s="158"/>
      <c r="H78" s="141"/>
      <c r="I78" s="129" t="s">
        <v>131</v>
      </c>
      <c r="J78" s="30">
        <v>23.64</v>
      </c>
      <c r="K78" s="30">
        <v>23.073</v>
      </c>
      <c r="L78" s="30">
        <v>0</v>
      </c>
      <c r="M78" s="30">
        <v>14.775</v>
      </c>
      <c r="N78" s="30">
        <f>J78+J80</f>
        <v>82.740000000000009</v>
      </c>
      <c r="O78" s="30">
        <f>K78+K80</f>
        <v>77.257000000000005</v>
      </c>
      <c r="P78" s="30">
        <f t="shared" ref="P78:Q78" si="69">L78+L80</f>
        <v>0</v>
      </c>
      <c r="Q78" s="17">
        <f t="shared" si="69"/>
        <v>56.774999999999999</v>
      </c>
      <c r="R78" s="36" t="s">
        <v>47</v>
      </c>
      <c r="S78" s="36">
        <v>99</v>
      </c>
      <c r="T78" s="36">
        <v>94</v>
      </c>
      <c r="U78" s="36">
        <v>96</v>
      </c>
      <c r="V78" s="36">
        <v>95</v>
      </c>
      <c r="W78" s="14">
        <f>S78+S80</f>
        <v>434</v>
      </c>
      <c r="X78" s="14">
        <f>T78+T80</f>
        <v>421</v>
      </c>
      <c r="Y78" s="14">
        <f t="shared" ref="Y78:Z78" si="70">U78+U80</f>
        <v>423</v>
      </c>
      <c r="Z78" s="14">
        <f t="shared" si="70"/>
        <v>420</v>
      </c>
      <c r="AA78" s="17">
        <f>25268.156-2154.274</f>
        <v>23113.881999999998</v>
      </c>
      <c r="AB78" s="17">
        <v>24543.245999999999</v>
      </c>
      <c r="AC78" s="17">
        <v>25425.040000000001</v>
      </c>
      <c r="AD78" s="17">
        <v>27927.076000000001</v>
      </c>
      <c r="AE78" s="15">
        <f t="shared" si="67"/>
        <v>0.2857142857142857</v>
      </c>
      <c r="AF78" s="15">
        <f t="shared" si="63"/>
        <v>0.29865254928356005</v>
      </c>
      <c r="AG78" s="15" t="s">
        <v>48</v>
      </c>
      <c r="AH78" s="15">
        <f t="shared" si="63"/>
        <v>0.26023778071334214</v>
      </c>
      <c r="AI78" s="15">
        <f t="shared" si="68"/>
        <v>0.22811059907834103</v>
      </c>
      <c r="AJ78" s="15">
        <f t="shared" si="64"/>
        <v>0.22327790973871733</v>
      </c>
      <c r="AK78" s="15">
        <f t="shared" si="64"/>
        <v>0.22695035460992907</v>
      </c>
      <c r="AL78" s="15">
        <f t="shared" si="64"/>
        <v>0.22619047619047619</v>
      </c>
    </row>
    <row r="79" spans="2:38" s="38" customFormat="1" ht="63" customHeight="1" x14ac:dyDescent="0.25">
      <c r="B79" s="166">
        <v>56</v>
      </c>
      <c r="C79" s="163" t="s">
        <v>1126</v>
      </c>
      <c r="D79" s="139" t="s">
        <v>657</v>
      </c>
      <c r="E79" s="139">
        <v>7023001532</v>
      </c>
      <c r="F79" s="139" t="s">
        <v>655</v>
      </c>
      <c r="G79" s="139">
        <v>100</v>
      </c>
      <c r="H79" s="139" t="s">
        <v>50</v>
      </c>
      <c r="I79" s="129" t="s">
        <v>119</v>
      </c>
      <c r="J79" s="30">
        <v>417.41300000000001</v>
      </c>
      <c r="K79" s="30">
        <v>306.11200000000002</v>
      </c>
      <c r="L79" s="30">
        <v>109.35899999999999</v>
      </c>
      <c r="M79" s="30">
        <v>0</v>
      </c>
      <c r="N79" s="30">
        <f>N76</f>
        <v>2946.5010000000002</v>
      </c>
      <c r="O79" s="30">
        <f t="shared" ref="O79:Q79" si="71">O76</f>
        <v>3472.6220000000003</v>
      </c>
      <c r="P79" s="30">
        <f t="shared" si="71"/>
        <v>2958.39</v>
      </c>
      <c r="Q79" s="17">
        <f t="shared" si="71"/>
        <v>2825</v>
      </c>
      <c r="R79" s="36" t="s">
        <v>47</v>
      </c>
      <c r="S79" s="36">
        <v>20</v>
      </c>
      <c r="T79" s="36">
        <v>19</v>
      </c>
      <c r="U79" s="36">
        <v>16</v>
      </c>
      <c r="V79" s="36">
        <v>0</v>
      </c>
      <c r="W79" s="36">
        <f>W76</f>
        <v>186</v>
      </c>
      <c r="X79" s="36">
        <f t="shared" ref="X79" si="72">X76</f>
        <v>182</v>
      </c>
      <c r="Y79" s="36">
        <f>Y76</f>
        <v>170</v>
      </c>
      <c r="Z79" s="36">
        <f>Z76</f>
        <v>156</v>
      </c>
      <c r="AA79" s="17">
        <v>1724.6949999999999</v>
      </c>
      <c r="AB79" s="17">
        <v>1060.482</v>
      </c>
      <c r="AC79" s="17">
        <v>931.21900000000005</v>
      </c>
      <c r="AD79" s="17">
        <v>0</v>
      </c>
      <c r="AE79" s="15">
        <f t="shared" si="67"/>
        <v>0.14166396006653315</v>
      </c>
      <c r="AF79" s="15">
        <f t="shared" si="63"/>
        <v>8.8150106749309315E-2</v>
      </c>
      <c r="AG79" s="15">
        <f t="shared" si="63"/>
        <v>3.6965714459554017E-2</v>
      </c>
      <c r="AH79" s="15">
        <f t="shared" si="63"/>
        <v>0</v>
      </c>
      <c r="AI79" s="15">
        <f t="shared" si="68"/>
        <v>0.10752688172043011</v>
      </c>
      <c r="AJ79" s="15">
        <f t="shared" si="64"/>
        <v>0.1043956043956044</v>
      </c>
      <c r="AK79" s="15">
        <f t="shared" si="64"/>
        <v>9.4117647058823528E-2</v>
      </c>
      <c r="AL79" s="15">
        <f t="shared" si="64"/>
        <v>0</v>
      </c>
    </row>
    <row r="80" spans="2:38" s="38" customFormat="1" ht="63" customHeight="1" x14ac:dyDescent="0.25">
      <c r="B80" s="166"/>
      <c r="C80" s="163"/>
      <c r="D80" s="157"/>
      <c r="E80" s="157"/>
      <c r="F80" s="157"/>
      <c r="G80" s="157"/>
      <c r="H80" s="142"/>
      <c r="I80" s="131" t="s">
        <v>131</v>
      </c>
      <c r="J80" s="40">
        <v>59.1</v>
      </c>
      <c r="K80" s="40">
        <v>54.183999999999997</v>
      </c>
      <c r="L80" s="40">
        <v>0</v>
      </c>
      <c r="M80" s="40">
        <v>42</v>
      </c>
      <c r="N80" s="40">
        <f>N78</f>
        <v>82.740000000000009</v>
      </c>
      <c r="O80" s="40">
        <f t="shared" ref="O80:Q80" si="73">O78</f>
        <v>77.257000000000005</v>
      </c>
      <c r="P80" s="40">
        <f t="shared" si="73"/>
        <v>0</v>
      </c>
      <c r="Q80" s="41">
        <f t="shared" si="73"/>
        <v>56.774999999999999</v>
      </c>
      <c r="R80" s="36" t="s">
        <v>47</v>
      </c>
      <c r="S80" s="14">
        <v>335</v>
      </c>
      <c r="T80" s="14">
        <v>327</v>
      </c>
      <c r="U80" s="14">
        <v>327</v>
      </c>
      <c r="V80" s="14">
        <v>325</v>
      </c>
      <c r="W80" s="14">
        <f>W78</f>
        <v>434</v>
      </c>
      <c r="X80" s="14">
        <f>X78</f>
        <v>421</v>
      </c>
      <c r="Y80" s="14">
        <f t="shared" ref="Y80:Z80" si="74">Y78</f>
        <v>423</v>
      </c>
      <c r="Z80" s="14">
        <f t="shared" si="74"/>
        <v>420</v>
      </c>
      <c r="AA80" s="17">
        <v>35674.978000000003</v>
      </c>
      <c r="AB80" s="17">
        <v>35737.434000000001</v>
      </c>
      <c r="AC80" s="17">
        <v>37158.074000000001</v>
      </c>
      <c r="AD80" s="17">
        <v>55155.415999999997</v>
      </c>
      <c r="AE80" s="15">
        <f t="shared" si="67"/>
        <v>0.71428571428571419</v>
      </c>
      <c r="AF80" s="15">
        <f t="shared" si="63"/>
        <v>0.70134745071643989</v>
      </c>
      <c r="AG80" s="15" t="s">
        <v>48</v>
      </c>
      <c r="AH80" s="15">
        <f t="shared" si="63"/>
        <v>0.73976221928665786</v>
      </c>
      <c r="AI80" s="15">
        <f t="shared" si="68"/>
        <v>0.77188940092165903</v>
      </c>
      <c r="AJ80" s="15">
        <f t="shared" si="64"/>
        <v>0.77672209026128269</v>
      </c>
      <c r="AK80" s="15">
        <f t="shared" si="64"/>
        <v>0.77304964539007093</v>
      </c>
      <c r="AL80" s="15">
        <f t="shared" si="64"/>
        <v>0.77380952380952384</v>
      </c>
    </row>
    <row r="81" spans="2:38" s="38" customFormat="1" ht="63" customHeight="1" x14ac:dyDescent="0.25">
      <c r="B81" s="131">
        <v>57</v>
      </c>
      <c r="C81" s="129" t="s">
        <v>1126</v>
      </c>
      <c r="D81" s="131" t="s">
        <v>658</v>
      </c>
      <c r="E81" s="134">
        <v>7023001677</v>
      </c>
      <c r="F81" s="131" t="s">
        <v>655</v>
      </c>
      <c r="G81" s="134">
        <v>100</v>
      </c>
      <c r="H81" s="131" t="s">
        <v>51</v>
      </c>
      <c r="I81" s="131" t="s">
        <v>415</v>
      </c>
      <c r="J81" s="40">
        <v>67.45</v>
      </c>
      <c r="K81" s="30">
        <v>170.76</v>
      </c>
      <c r="L81" s="30">
        <v>101.94199999999999</v>
      </c>
      <c r="M81" s="30">
        <v>88</v>
      </c>
      <c r="N81" s="40">
        <f>J81</f>
        <v>67.45</v>
      </c>
      <c r="O81" s="40">
        <f t="shared" ref="O81:Q86" si="75">K81</f>
        <v>170.76</v>
      </c>
      <c r="P81" s="40">
        <f t="shared" si="75"/>
        <v>101.94199999999999</v>
      </c>
      <c r="Q81" s="40">
        <f t="shared" si="75"/>
        <v>88</v>
      </c>
      <c r="R81" s="36" t="s">
        <v>47</v>
      </c>
      <c r="S81" s="4">
        <v>120</v>
      </c>
      <c r="T81" s="4">
        <v>110</v>
      </c>
      <c r="U81" s="4">
        <v>100</v>
      </c>
      <c r="V81" s="4">
        <v>110</v>
      </c>
      <c r="W81" s="4">
        <v>452</v>
      </c>
      <c r="X81" s="4">
        <v>443</v>
      </c>
      <c r="Y81" s="4">
        <v>420</v>
      </c>
      <c r="Z81" s="4">
        <v>430</v>
      </c>
      <c r="AA81" s="17">
        <v>6222.9179999999997</v>
      </c>
      <c r="AB81" s="17">
        <v>6859.17</v>
      </c>
      <c r="AC81" s="17">
        <v>5048.4530000000004</v>
      </c>
      <c r="AD81" s="17">
        <v>4808.99</v>
      </c>
      <c r="AE81" s="15">
        <f t="shared" si="67"/>
        <v>1</v>
      </c>
      <c r="AF81" s="15">
        <f t="shared" si="63"/>
        <v>1</v>
      </c>
      <c r="AG81" s="15">
        <f t="shared" si="63"/>
        <v>1</v>
      </c>
      <c r="AH81" s="15">
        <f t="shared" si="63"/>
        <v>1</v>
      </c>
      <c r="AI81" s="15">
        <f t="shared" si="68"/>
        <v>0.26548672566371684</v>
      </c>
      <c r="AJ81" s="15">
        <f t="shared" si="64"/>
        <v>0.24830699774266365</v>
      </c>
      <c r="AK81" s="15">
        <f t="shared" si="64"/>
        <v>0.23809523809523808</v>
      </c>
      <c r="AL81" s="15">
        <f t="shared" si="64"/>
        <v>0.2558139534883721</v>
      </c>
    </row>
    <row r="82" spans="2:38" s="38" customFormat="1" ht="63" customHeight="1" x14ac:dyDescent="0.25">
      <c r="B82" s="131">
        <v>58</v>
      </c>
      <c r="C82" s="129" t="s">
        <v>1126</v>
      </c>
      <c r="D82" s="131" t="s">
        <v>659</v>
      </c>
      <c r="E82" s="131">
        <v>7023001684</v>
      </c>
      <c r="F82" s="131" t="s">
        <v>655</v>
      </c>
      <c r="G82" s="131">
        <v>100</v>
      </c>
      <c r="H82" s="131" t="s">
        <v>208</v>
      </c>
      <c r="I82" s="131" t="s">
        <v>143</v>
      </c>
      <c r="J82" s="42">
        <v>0</v>
      </c>
      <c r="K82" s="21">
        <v>0</v>
      </c>
      <c r="L82" s="21">
        <v>0</v>
      </c>
      <c r="M82" s="21">
        <v>0</v>
      </c>
      <c r="N82" s="4">
        <f t="shared" ref="N82:O86" si="76">J82</f>
        <v>0</v>
      </c>
      <c r="O82" s="4">
        <f t="shared" si="75"/>
        <v>0</v>
      </c>
      <c r="P82" s="4">
        <f t="shared" si="75"/>
        <v>0</v>
      </c>
      <c r="Q82" s="4">
        <f t="shared" si="75"/>
        <v>0</v>
      </c>
      <c r="R82" s="129" t="s">
        <v>660</v>
      </c>
      <c r="S82" s="42">
        <v>15460</v>
      </c>
      <c r="T82" s="42">
        <v>15771</v>
      </c>
      <c r="U82" s="42">
        <v>7400</v>
      </c>
      <c r="V82" s="42">
        <v>15400</v>
      </c>
      <c r="W82" s="42">
        <f>S82</f>
        <v>15460</v>
      </c>
      <c r="X82" s="42">
        <f t="shared" ref="X82:Z85" si="77">T82</f>
        <v>15771</v>
      </c>
      <c r="Y82" s="42">
        <f t="shared" si="77"/>
        <v>7400</v>
      </c>
      <c r="Z82" s="42">
        <f t="shared" si="77"/>
        <v>15400</v>
      </c>
      <c r="AA82" s="17">
        <v>5236.78</v>
      </c>
      <c r="AB82" s="17">
        <v>5384.7650000000003</v>
      </c>
      <c r="AC82" s="17">
        <v>5274.7250000000004</v>
      </c>
      <c r="AD82" s="17">
        <v>5451.87</v>
      </c>
      <c r="AE82" s="15" t="s">
        <v>48</v>
      </c>
      <c r="AF82" s="15" t="s">
        <v>48</v>
      </c>
      <c r="AG82" s="15" t="s">
        <v>48</v>
      </c>
      <c r="AH82" s="15" t="s">
        <v>48</v>
      </c>
      <c r="AI82" s="15">
        <f t="shared" si="68"/>
        <v>1</v>
      </c>
      <c r="AJ82" s="15">
        <f t="shared" si="64"/>
        <v>1</v>
      </c>
      <c r="AK82" s="15">
        <f t="shared" si="64"/>
        <v>1</v>
      </c>
      <c r="AL82" s="15">
        <f t="shared" si="64"/>
        <v>1</v>
      </c>
    </row>
    <row r="83" spans="2:38" s="38" customFormat="1" ht="63" customHeight="1" x14ac:dyDescent="0.25">
      <c r="B83" s="166">
        <v>59</v>
      </c>
      <c r="C83" s="162" t="s">
        <v>1126</v>
      </c>
      <c r="D83" s="164" t="s">
        <v>661</v>
      </c>
      <c r="E83" s="164">
        <v>7023005008</v>
      </c>
      <c r="F83" s="164" t="s">
        <v>662</v>
      </c>
      <c r="G83" s="164">
        <v>100</v>
      </c>
      <c r="H83" s="131" t="s">
        <v>208</v>
      </c>
      <c r="I83" s="131" t="s">
        <v>663</v>
      </c>
      <c r="J83" s="40">
        <v>399.01600000000002</v>
      </c>
      <c r="K83" s="30">
        <v>301.58999999999997</v>
      </c>
      <c r="L83" s="30">
        <v>437</v>
      </c>
      <c r="M83" s="30">
        <v>450</v>
      </c>
      <c r="N83" s="40">
        <f t="shared" si="76"/>
        <v>399.01600000000002</v>
      </c>
      <c r="O83" s="40">
        <f>K83</f>
        <v>301.58999999999997</v>
      </c>
      <c r="P83" s="40">
        <f t="shared" si="75"/>
        <v>437</v>
      </c>
      <c r="Q83" s="40">
        <f t="shared" si="75"/>
        <v>450</v>
      </c>
      <c r="R83" s="134" t="s">
        <v>116</v>
      </c>
      <c r="S83" s="42">
        <v>20800</v>
      </c>
      <c r="T83" s="42">
        <v>20800</v>
      </c>
      <c r="U83" s="42">
        <v>19100</v>
      </c>
      <c r="V83" s="42">
        <v>16970</v>
      </c>
      <c r="W83" s="42">
        <f>S83</f>
        <v>20800</v>
      </c>
      <c r="X83" s="42">
        <f t="shared" si="77"/>
        <v>20800</v>
      </c>
      <c r="Y83" s="42">
        <f t="shared" si="77"/>
        <v>19100</v>
      </c>
      <c r="Z83" s="42">
        <f t="shared" si="77"/>
        <v>16970</v>
      </c>
      <c r="AA83" s="17">
        <v>724.06299999999999</v>
      </c>
      <c r="AB83" s="17">
        <v>843.85</v>
      </c>
      <c r="AC83" s="17">
        <v>807.13800000000003</v>
      </c>
      <c r="AD83" s="17">
        <v>866.31</v>
      </c>
      <c r="AE83" s="15">
        <f t="shared" si="67"/>
        <v>1</v>
      </c>
      <c r="AF83" s="15">
        <f>K83/O83</f>
        <v>1</v>
      </c>
      <c r="AG83" s="15">
        <f t="shared" si="63"/>
        <v>1</v>
      </c>
      <c r="AH83" s="15">
        <f t="shared" si="63"/>
        <v>1</v>
      </c>
      <c r="AI83" s="15">
        <f>S83/W83</f>
        <v>1</v>
      </c>
      <c r="AJ83" s="15">
        <f t="shared" si="64"/>
        <v>1</v>
      </c>
      <c r="AK83" s="15">
        <f t="shared" si="64"/>
        <v>1</v>
      </c>
      <c r="AL83" s="15">
        <f t="shared" si="64"/>
        <v>1</v>
      </c>
    </row>
    <row r="84" spans="2:38" s="38" customFormat="1" ht="63" customHeight="1" x14ac:dyDescent="0.25">
      <c r="B84" s="166"/>
      <c r="C84" s="162"/>
      <c r="D84" s="140"/>
      <c r="E84" s="140"/>
      <c r="F84" s="140"/>
      <c r="G84" s="140"/>
      <c r="H84" s="131" t="s">
        <v>208</v>
      </c>
      <c r="I84" s="131" t="s">
        <v>664</v>
      </c>
      <c r="J84" s="40">
        <v>126.95</v>
      </c>
      <c r="K84" s="30">
        <v>157.76</v>
      </c>
      <c r="L84" s="30">
        <v>90</v>
      </c>
      <c r="M84" s="30">
        <v>120</v>
      </c>
      <c r="N84" s="40">
        <f t="shared" si="76"/>
        <v>126.95</v>
      </c>
      <c r="O84" s="40">
        <f t="shared" si="76"/>
        <v>157.76</v>
      </c>
      <c r="P84" s="40">
        <f t="shared" si="75"/>
        <v>90</v>
      </c>
      <c r="Q84" s="40">
        <f t="shared" si="75"/>
        <v>120</v>
      </c>
      <c r="R84" s="134" t="s">
        <v>47</v>
      </c>
      <c r="S84" s="42">
        <v>14200</v>
      </c>
      <c r="T84" s="42">
        <v>14286</v>
      </c>
      <c r="U84" s="42">
        <v>4033</v>
      </c>
      <c r="V84" s="42">
        <v>8000</v>
      </c>
      <c r="W84" s="42">
        <f>S84</f>
        <v>14200</v>
      </c>
      <c r="X84" s="42">
        <f>T84</f>
        <v>14286</v>
      </c>
      <c r="Y84" s="42">
        <f t="shared" si="77"/>
        <v>4033</v>
      </c>
      <c r="Z84" s="42">
        <f t="shared" si="77"/>
        <v>8000</v>
      </c>
      <c r="AA84" s="17">
        <f>5054.536-724-2109+8511.953+5501.663</f>
        <v>16235.151999999998</v>
      </c>
      <c r="AB84" s="17">
        <f>13022.836-844-10200+7580.823+5105.096</f>
        <v>14664.754999999999</v>
      </c>
      <c r="AC84" s="17">
        <f>7033.048-807-2408+7284.501+5255.233</f>
        <v>16357.781999999999</v>
      </c>
      <c r="AD84" s="17">
        <f>21095.589-866-2268</f>
        <v>17961.589</v>
      </c>
      <c r="AE84" s="15">
        <f t="shared" si="67"/>
        <v>1</v>
      </c>
      <c r="AF84" s="15">
        <f>K84/O84</f>
        <v>1</v>
      </c>
      <c r="AG84" s="15">
        <f t="shared" si="63"/>
        <v>1</v>
      </c>
      <c r="AH84" s="15">
        <f t="shared" si="63"/>
        <v>1</v>
      </c>
      <c r="AI84" s="15">
        <f>S84/W84</f>
        <v>1</v>
      </c>
      <c r="AJ84" s="15">
        <f t="shared" si="64"/>
        <v>1</v>
      </c>
      <c r="AK84" s="15">
        <f t="shared" si="64"/>
        <v>1</v>
      </c>
      <c r="AL84" s="15">
        <f t="shared" si="64"/>
        <v>1</v>
      </c>
    </row>
    <row r="85" spans="2:38" s="38" customFormat="1" ht="63" customHeight="1" x14ac:dyDescent="0.25">
      <c r="B85" s="166"/>
      <c r="C85" s="162"/>
      <c r="D85" s="141"/>
      <c r="E85" s="141"/>
      <c r="F85" s="141"/>
      <c r="G85" s="141"/>
      <c r="H85" s="131" t="s">
        <v>206</v>
      </c>
      <c r="I85" s="131" t="s">
        <v>665</v>
      </c>
      <c r="J85" s="40">
        <v>111.59</v>
      </c>
      <c r="K85" s="30">
        <v>144.44200000000001</v>
      </c>
      <c r="L85" s="30">
        <v>106.2</v>
      </c>
      <c r="M85" s="30">
        <v>155</v>
      </c>
      <c r="N85" s="40">
        <f t="shared" si="76"/>
        <v>111.59</v>
      </c>
      <c r="O85" s="40">
        <f>K85</f>
        <v>144.44200000000001</v>
      </c>
      <c r="P85" s="40">
        <f t="shared" si="75"/>
        <v>106.2</v>
      </c>
      <c r="Q85" s="40">
        <f t="shared" si="75"/>
        <v>155</v>
      </c>
      <c r="R85" s="134" t="s">
        <v>47</v>
      </c>
      <c r="S85" s="4">
        <v>378</v>
      </c>
      <c r="T85" s="4">
        <v>462</v>
      </c>
      <c r="U85" s="4">
        <v>380</v>
      </c>
      <c r="V85" s="4">
        <v>480</v>
      </c>
      <c r="W85" s="4">
        <f>S85</f>
        <v>378</v>
      </c>
      <c r="X85" s="4">
        <f>T85</f>
        <v>462</v>
      </c>
      <c r="Y85" s="4">
        <f t="shared" si="77"/>
        <v>380</v>
      </c>
      <c r="Z85" s="4">
        <f t="shared" si="77"/>
        <v>480</v>
      </c>
      <c r="AA85" s="17">
        <v>2109.3589999999999</v>
      </c>
      <c r="AB85" s="17">
        <v>10199.668</v>
      </c>
      <c r="AC85" s="17">
        <v>2407.7959999999998</v>
      </c>
      <c r="AD85" s="17">
        <v>2268.3440000000001</v>
      </c>
      <c r="AE85" s="15">
        <f t="shared" si="67"/>
        <v>1</v>
      </c>
      <c r="AF85" s="15">
        <f>K85/O85</f>
        <v>1</v>
      </c>
      <c r="AG85" s="15">
        <f t="shared" si="63"/>
        <v>1</v>
      </c>
      <c r="AH85" s="15">
        <f t="shared" si="63"/>
        <v>1</v>
      </c>
      <c r="AI85" s="15">
        <f>S85/W85</f>
        <v>1</v>
      </c>
      <c r="AJ85" s="15">
        <f t="shared" si="64"/>
        <v>1</v>
      </c>
      <c r="AK85" s="15">
        <f t="shared" si="64"/>
        <v>1</v>
      </c>
      <c r="AL85" s="15">
        <f t="shared" si="64"/>
        <v>1</v>
      </c>
    </row>
    <row r="86" spans="2:38" s="38" customFormat="1" ht="63" customHeight="1" x14ac:dyDescent="0.25">
      <c r="B86" s="131">
        <v>60</v>
      </c>
      <c r="C86" s="129" t="s">
        <v>1126</v>
      </c>
      <c r="D86" s="131" t="s">
        <v>666</v>
      </c>
      <c r="E86" s="131">
        <v>7023005230</v>
      </c>
      <c r="F86" s="131" t="s">
        <v>662</v>
      </c>
      <c r="G86" s="131">
        <v>100</v>
      </c>
      <c r="H86" s="131" t="s">
        <v>208</v>
      </c>
      <c r="I86" s="131" t="s">
        <v>667</v>
      </c>
      <c r="J86" s="42">
        <v>0</v>
      </c>
      <c r="K86" s="21">
        <v>0</v>
      </c>
      <c r="L86" s="21">
        <v>0</v>
      </c>
      <c r="M86" s="21">
        <v>0</v>
      </c>
      <c r="N86" s="4">
        <f t="shared" si="76"/>
        <v>0</v>
      </c>
      <c r="O86" s="4">
        <f t="shared" si="76"/>
        <v>0</v>
      </c>
      <c r="P86" s="4">
        <f t="shared" si="75"/>
        <v>0</v>
      </c>
      <c r="Q86" s="4">
        <f t="shared" si="75"/>
        <v>0</v>
      </c>
      <c r="R86" s="102"/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14">
        <v>0</v>
      </c>
      <c r="Y86" s="14">
        <v>0</v>
      </c>
      <c r="Z86" s="14">
        <v>0</v>
      </c>
      <c r="AA86" s="17">
        <v>4846.5810000000001</v>
      </c>
      <c r="AB86" s="17">
        <v>4955.5609999999997</v>
      </c>
      <c r="AC86" s="17">
        <v>4840.9880000000003</v>
      </c>
      <c r="AD86" s="17">
        <v>6296.3</v>
      </c>
      <c r="AE86" s="15" t="s">
        <v>1100</v>
      </c>
      <c r="AF86" s="15" t="s">
        <v>1100</v>
      </c>
      <c r="AG86" s="15" t="s">
        <v>1100</v>
      </c>
      <c r="AH86" s="15" t="s">
        <v>1100</v>
      </c>
      <c r="AI86" s="15" t="s">
        <v>1100</v>
      </c>
      <c r="AJ86" s="15" t="s">
        <v>1100</v>
      </c>
      <c r="AK86" s="15" t="s">
        <v>1100</v>
      </c>
      <c r="AL86" s="15" t="s">
        <v>1100</v>
      </c>
    </row>
    <row r="87" spans="2:38" s="24" customFormat="1" ht="63" customHeight="1" x14ac:dyDescent="0.25">
      <c r="B87" s="164">
        <v>61</v>
      </c>
      <c r="C87" s="143" t="s">
        <v>194</v>
      </c>
      <c r="D87" s="143" t="s">
        <v>195</v>
      </c>
      <c r="E87" s="143">
        <v>7008006430</v>
      </c>
      <c r="F87" s="139" t="s">
        <v>196</v>
      </c>
      <c r="G87" s="143">
        <v>100</v>
      </c>
      <c r="H87" s="139" t="s">
        <v>54</v>
      </c>
      <c r="I87" s="56" t="s">
        <v>197</v>
      </c>
      <c r="J87" s="36">
        <v>31034</v>
      </c>
      <c r="K87" s="36">
        <v>45679</v>
      </c>
      <c r="L87" s="36">
        <v>41501</v>
      </c>
      <c r="M87" s="36">
        <v>48027</v>
      </c>
      <c r="N87" s="45"/>
      <c r="O87" s="45"/>
      <c r="P87" s="45"/>
      <c r="Q87" s="45"/>
      <c r="R87" s="36" t="s">
        <v>88</v>
      </c>
      <c r="S87" s="36">
        <v>6217</v>
      </c>
      <c r="T87" s="36">
        <v>6066</v>
      </c>
      <c r="U87" s="36">
        <v>5355</v>
      </c>
      <c r="V87" s="36">
        <v>6269</v>
      </c>
      <c r="W87" s="36"/>
      <c r="X87" s="36"/>
      <c r="Y87" s="36"/>
      <c r="Z87" s="36"/>
      <c r="AA87" s="17">
        <v>0</v>
      </c>
      <c r="AB87" s="17">
        <v>0</v>
      </c>
      <c r="AC87" s="17">
        <v>0</v>
      </c>
      <c r="AD87" s="17">
        <v>0</v>
      </c>
      <c r="AE87" s="15" t="s">
        <v>48</v>
      </c>
      <c r="AF87" s="15" t="s">
        <v>48</v>
      </c>
      <c r="AG87" s="15" t="s">
        <v>48</v>
      </c>
      <c r="AH87" s="15" t="s">
        <v>48</v>
      </c>
      <c r="AI87" s="15" t="s">
        <v>48</v>
      </c>
      <c r="AJ87" s="15" t="s">
        <v>48</v>
      </c>
      <c r="AK87" s="15" t="s">
        <v>48</v>
      </c>
      <c r="AL87" s="15" t="s">
        <v>48</v>
      </c>
    </row>
    <row r="88" spans="2:38" s="24" customFormat="1" ht="63" customHeight="1" x14ac:dyDescent="0.25">
      <c r="B88" s="140"/>
      <c r="C88" s="159"/>
      <c r="D88" s="159"/>
      <c r="E88" s="159"/>
      <c r="F88" s="157"/>
      <c r="G88" s="159"/>
      <c r="H88" s="209"/>
      <c r="I88" s="56" t="s">
        <v>198</v>
      </c>
      <c r="J88" s="36">
        <v>12403</v>
      </c>
      <c r="K88" s="36">
        <v>12415</v>
      </c>
      <c r="L88" s="36">
        <v>14259</v>
      </c>
      <c r="M88" s="36">
        <v>14059</v>
      </c>
      <c r="N88" s="45"/>
      <c r="O88" s="45"/>
      <c r="P88" s="45"/>
      <c r="Q88" s="45"/>
      <c r="R88" s="36" t="s">
        <v>92</v>
      </c>
      <c r="S88" s="36">
        <v>313276</v>
      </c>
      <c r="T88" s="36">
        <v>310175</v>
      </c>
      <c r="U88" s="36">
        <v>340691</v>
      </c>
      <c r="V88" s="36">
        <v>330455</v>
      </c>
      <c r="W88" s="36"/>
      <c r="X88" s="36"/>
      <c r="Y88" s="36"/>
      <c r="Z88" s="36"/>
      <c r="AA88" s="17">
        <v>0</v>
      </c>
      <c r="AB88" s="17">
        <v>0</v>
      </c>
      <c r="AC88" s="17">
        <v>0</v>
      </c>
      <c r="AD88" s="17">
        <v>0</v>
      </c>
      <c r="AE88" s="15" t="s">
        <v>48</v>
      </c>
      <c r="AF88" s="15" t="s">
        <v>48</v>
      </c>
      <c r="AG88" s="15" t="s">
        <v>48</v>
      </c>
      <c r="AH88" s="15" t="s">
        <v>48</v>
      </c>
      <c r="AI88" s="15" t="s">
        <v>48</v>
      </c>
      <c r="AJ88" s="15" t="s">
        <v>48</v>
      </c>
      <c r="AK88" s="15" t="s">
        <v>48</v>
      </c>
      <c r="AL88" s="15" t="s">
        <v>48</v>
      </c>
    </row>
    <row r="89" spans="2:38" s="24" customFormat="1" ht="63" customHeight="1" x14ac:dyDescent="0.25">
      <c r="B89" s="141"/>
      <c r="C89" s="160"/>
      <c r="D89" s="160"/>
      <c r="E89" s="160"/>
      <c r="F89" s="158"/>
      <c r="G89" s="160"/>
      <c r="H89" s="207"/>
      <c r="I89" s="56" t="s">
        <v>199</v>
      </c>
      <c r="J89" s="36">
        <v>4399</v>
      </c>
      <c r="K89" s="36">
        <v>5581</v>
      </c>
      <c r="L89" s="36">
        <v>7277</v>
      </c>
      <c r="M89" s="36">
        <v>5503</v>
      </c>
      <c r="N89" s="45"/>
      <c r="O89" s="45"/>
      <c r="P89" s="45"/>
      <c r="Q89" s="45"/>
      <c r="R89" s="36" t="s">
        <v>200</v>
      </c>
      <c r="S89" s="36">
        <v>4399</v>
      </c>
      <c r="T89" s="36">
        <v>5581</v>
      </c>
      <c r="U89" s="36">
        <v>7277</v>
      </c>
      <c r="V89" s="36">
        <v>5503</v>
      </c>
      <c r="W89" s="36"/>
      <c r="X89" s="36"/>
      <c r="Y89" s="36"/>
      <c r="Z89" s="36"/>
      <c r="AA89" s="17">
        <v>0</v>
      </c>
      <c r="AB89" s="17">
        <v>0</v>
      </c>
      <c r="AC89" s="17">
        <v>0</v>
      </c>
      <c r="AD89" s="17">
        <v>0</v>
      </c>
      <c r="AE89" s="15" t="s">
        <v>48</v>
      </c>
      <c r="AF89" s="15" t="s">
        <v>48</v>
      </c>
      <c r="AG89" s="15" t="s">
        <v>48</v>
      </c>
      <c r="AH89" s="15" t="s">
        <v>48</v>
      </c>
      <c r="AI89" s="15" t="s">
        <v>48</v>
      </c>
      <c r="AJ89" s="15" t="s">
        <v>48</v>
      </c>
      <c r="AK89" s="15" t="s">
        <v>48</v>
      </c>
      <c r="AL89" s="15" t="s">
        <v>48</v>
      </c>
    </row>
    <row r="90" spans="2:38" s="24" customFormat="1" ht="63" customHeight="1" x14ac:dyDescent="0.25">
      <c r="B90" s="54">
        <v>62</v>
      </c>
      <c r="C90" s="26" t="s">
        <v>194</v>
      </c>
      <c r="D90" s="56" t="s">
        <v>201</v>
      </c>
      <c r="E90" s="56">
        <v>7008006952</v>
      </c>
      <c r="F90" s="56" t="s">
        <v>196</v>
      </c>
      <c r="G90" s="56">
        <v>100</v>
      </c>
      <c r="H90" s="56" t="s">
        <v>48</v>
      </c>
      <c r="I90" s="56" t="s">
        <v>202</v>
      </c>
      <c r="J90" s="36">
        <v>7.2</v>
      </c>
      <c r="K90" s="36">
        <v>6.7</v>
      </c>
      <c r="L90" s="36">
        <v>6.5</v>
      </c>
      <c r="M90" s="36">
        <v>6.2</v>
      </c>
      <c r="N90" s="45"/>
      <c r="O90" s="45"/>
      <c r="P90" s="45"/>
      <c r="Q90" s="45"/>
      <c r="R90" s="36" t="s">
        <v>203</v>
      </c>
      <c r="S90" s="36">
        <v>131</v>
      </c>
      <c r="T90" s="36">
        <v>117</v>
      </c>
      <c r="U90" s="36">
        <v>111</v>
      </c>
      <c r="V90" s="36">
        <v>103</v>
      </c>
      <c r="W90" s="36"/>
      <c r="X90" s="36"/>
      <c r="Y90" s="36"/>
      <c r="Z90" s="36"/>
      <c r="AA90" s="17">
        <v>0</v>
      </c>
      <c r="AB90" s="17">
        <v>0</v>
      </c>
      <c r="AC90" s="17">
        <v>0</v>
      </c>
      <c r="AD90" s="17">
        <v>0</v>
      </c>
      <c r="AE90" s="15" t="s">
        <v>48</v>
      </c>
      <c r="AF90" s="15" t="s">
        <v>48</v>
      </c>
      <c r="AG90" s="15" t="s">
        <v>48</v>
      </c>
      <c r="AH90" s="15" t="s">
        <v>48</v>
      </c>
      <c r="AI90" s="15" t="s">
        <v>48</v>
      </c>
      <c r="AJ90" s="15" t="s">
        <v>48</v>
      </c>
      <c r="AK90" s="15" t="s">
        <v>48</v>
      </c>
      <c r="AL90" s="15" t="s">
        <v>48</v>
      </c>
    </row>
    <row r="91" spans="2:38" s="24" customFormat="1" ht="63" customHeight="1" x14ac:dyDescent="0.25">
      <c r="B91" s="54">
        <v>63</v>
      </c>
      <c r="C91" s="9" t="s">
        <v>438</v>
      </c>
      <c r="D91" s="9" t="s">
        <v>205</v>
      </c>
      <c r="E91" s="54">
        <v>70070112664</v>
      </c>
      <c r="F91" s="54" t="s">
        <v>204</v>
      </c>
      <c r="G91" s="14">
        <v>100</v>
      </c>
      <c r="H91" s="54" t="s">
        <v>206</v>
      </c>
      <c r="I91" s="9" t="s">
        <v>207</v>
      </c>
      <c r="J91" s="36">
        <v>0</v>
      </c>
      <c r="K91" s="36">
        <v>0</v>
      </c>
      <c r="L91" s="36">
        <v>0</v>
      </c>
      <c r="M91" s="36">
        <v>0</v>
      </c>
      <c r="N91" s="45"/>
      <c r="O91" s="45"/>
      <c r="P91" s="45"/>
      <c r="Q91" s="45"/>
      <c r="R91" s="36" t="s">
        <v>206</v>
      </c>
      <c r="S91" s="36" t="s">
        <v>206</v>
      </c>
      <c r="T91" s="36" t="s">
        <v>208</v>
      </c>
      <c r="U91" s="36" t="s">
        <v>206</v>
      </c>
      <c r="V91" s="36" t="s">
        <v>206</v>
      </c>
      <c r="W91" s="36"/>
      <c r="X91" s="36"/>
      <c r="Y91" s="36"/>
      <c r="Z91" s="36"/>
      <c r="AA91" s="17">
        <v>2296.6</v>
      </c>
      <c r="AB91" s="17">
        <v>2448.6</v>
      </c>
      <c r="AC91" s="17">
        <v>2449.5</v>
      </c>
      <c r="AD91" s="17">
        <v>2512</v>
      </c>
      <c r="AE91" s="15" t="s">
        <v>1100</v>
      </c>
      <c r="AF91" s="15" t="s">
        <v>1100</v>
      </c>
      <c r="AG91" s="15" t="s">
        <v>1100</v>
      </c>
      <c r="AH91" s="15" t="s">
        <v>1100</v>
      </c>
      <c r="AI91" s="15" t="s">
        <v>1100</v>
      </c>
      <c r="AJ91" s="15" t="s">
        <v>1100</v>
      </c>
      <c r="AK91" s="15" t="s">
        <v>1100</v>
      </c>
      <c r="AL91" s="15" t="s">
        <v>1100</v>
      </c>
    </row>
    <row r="92" spans="2:38" s="24" customFormat="1" ht="63" customHeight="1" x14ac:dyDescent="0.25">
      <c r="B92" s="54">
        <v>64</v>
      </c>
      <c r="C92" s="9" t="s">
        <v>438</v>
      </c>
      <c r="D92" s="9" t="s">
        <v>209</v>
      </c>
      <c r="E92" s="54">
        <v>7007013097</v>
      </c>
      <c r="F92" s="54" t="s">
        <v>204</v>
      </c>
      <c r="G92" s="14">
        <v>100</v>
      </c>
      <c r="H92" s="54" t="s">
        <v>206</v>
      </c>
      <c r="I92" s="9" t="s">
        <v>210</v>
      </c>
      <c r="J92" s="36"/>
      <c r="K92" s="36"/>
      <c r="L92" s="36"/>
      <c r="M92" s="36">
        <v>54386</v>
      </c>
      <c r="N92" s="45"/>
      <c r="O92" s="45"/>
      <c r="P92" s="45"/>
      <c r="Q92" s="45"/>
      <c r="R92" s="36" t="s">
        <v>1091</v>
      </c>
      <c r="S92" s="36"/>
      <c r="T92" s="36"/>
      <c r="U92" s="36"/>
      <c r="V92" s="36">
        <v>2410.4630000000002</v>
      </c>
      <c r="W92" s="36"/>
      <c r="X92" s="36"/>
      <c r="Y92" s="36"/>
      <c r="Z92" s="36"/>
      <c r="AA92" s="17"/>
      <c r="AB92" s="17"/>
      <c r="AC92" s="17"/>
      <c r="AD92" s="17"/>
      <c r="AE92" s="15" t="s">
        <v>1100</v>
      </c>
      <c r="AF92" s="15" t="s">
        <v>1100</v>
      </c>
      <c r="AG92" s="15" t="s">
        <v>1100</v>
      </c>
      <c r="AH92" s="15" t="s">
        <v>1100</v>
      </c>
      <c r="AI92" s="15" t="s">
        <v>1100</v>
      </c>
      <c r="AJ92" s="15" t="s">
        <v>1100</v>
      </c>
      <c r="AK92" s="15" t="s">
        <v>1100</v>
      </c>
      <c r="AL92" s="15" t="s">
        <v>1100</v>
      </c>
    </row>
    <row r="93" spans="2:38" s="24" customFormat="1" ht="63" customHeight="1" x14ac:dyDescent="0.25">
      <c r="B93" s="54">
        <v>65</v>
      </c>
      <c r="C93" s="9" t="s">
        <v>438</v>
      </c>
      <c r="D93" s="9" t="s">
        <v>212</v>
      </c>
      <c r="E93" s="54">
        <v>7007010466</v>
      </c>
      <c r="F93" s="54" t="s">
        <v>211</v>
      </c>
      <c r="G93" s="14">
        <v>83.38</v>
      </c>
      <c r="H93" s="54" t="s">
        <v>206</v>
      </c>
      <c r="I93" s="9" t="s">
        <v>202</v>
      </c>
      <c r="J93" s="36">
        <v>3407</v>
      </c>
      <c r="K93" s="36">
        <v>3503</v>
      </c>
      <c r="L93" s="36">
        <v>3341</v>
      </c>
      <c r="M93" s="36">
        <v>3400</v>
      </c>
      <c r="N93" s="45"/>
      <c r="O93" s="45"/>
      <c r="P93" s="45"/>
      <c r="Q93" s="45"/>
      <c r="R93" s="36" t="s">
        <v>213</v>
      </c>
      <c r="S93" s="36">
        <v>326</v>
      </c>
      <c r="T93" s="36">
        <v>305</v>
      </c>
      <c r="U93" s="36">
        <v>310</v>
      </c>
      <c r="V93" s="36">
        <v>316</v>
      </c>
      <c r="W93" s="36"/>
      <c r="X93" s="36"/>
      <c r="Y93" s="36"/>
      <c r="Z93" s="36"/>
      <c r="AA93" s="17">
        <v>1551</v>
      </c>
      <c r="AB93" s="17">
        <v>1697</v>
      </c>
      <c r="AC93" s="17">
        <v>2264</v>
      </c>
      <c r="AD93" s="17">
        <v>2420</v>
      </c>
      <c r="AE93" s="15" t="s">
        <v>1100</v>
      </c>
      <c r="AF93" s="15" t="s">
        <v>1100</v>
      </c>
      <c r="AG93" s="15" t="s">
        <v>1100</v>
      </c>
      <c r="AH93" s="15" t="s">
        <v>1100</v>
      </c>
      <c r="AI93" s="15" t="s">
        <v>1100</v>
      </c>
      <c r="AJ93" s="15" t="s">
        <v>1100</v>
      </c>
      <c r="AK93" s="15" t="s">
        <v>1100</v>
      </c>
      <c r="AL93" s="15" t="s">
        <v>1100</v>
      </c>
    </row>
    <row r="94" spans="2:38" s="24" customFormat="1" ht="63" customHeight="1" x14ac:dyDescent="0.25">
      <c r="B94" s="54">
        <v>66</v>
      </c>
      <c r="C94" s="9" t="s">
        <v>438</v>
      </c>
      <c r="D94" s="9" t="s">
        <v>214</v>
      </c>
      <c r="E94" s="54">
        <v>7007012590</v>
      </c>
      <c r="F94" s="54" t="s">
        <v>211</v>
      </c>
      <c r="G94" s="14">
        <v>99.95</v>
      </c>
      <c r="H94" s="54" t="s">
        <v>215</v>
      </c>
      <c r="I94" s="9" t="s">
        <v>216</v>
      </c>
      <c r="J94" s="36">
        <v>583.29999999999995</v>
      </c>
      <c r="K94" s="36">
        <v>8255.9</v>
      </c>
      <c r="L94" s="36">
        <v>9096.5</v>
      </c>
      <c r="M94" s="36">
        <v>9330.7000000000007</v>
      </c>
      <c r="N94" s="45"/>
      <c r="O94" s="45"/>
      <c r="P94" s="45"/>
      <c r="Q94" s="45"/>
      <c r="R94" s="36" t="s">
        <v>217</v>
      </c>
      <c r="S94" s="36">
        <v>382.8</v>
      </c>
      <c r="T94" s="36">
        <v>5050.7</v>
      </c>
      <c r="U94" s="36">
        <v>4654.5</v>
      </c>
      <c r="V94" s="36">
        <v>4713.8999999999996</v>
      </c>
      <c r="W94" s="36"/>
      <c r="X94" s="36"/>
      <c r="Y94" s="36"/>
      <c r="Z94" s="36"/>
      <c r="AA94" s="17">
        <v>200.5</v>
      </c>
      <c r="AB94" s="17">
        <v>3205.2</v>
      </c>
      <c r="AC94" s="17">
        <v>4702.5</v>
      </c>
      <c r="AD94" s="17">
        <v>4713.8999999999996</v>
      </c>
      <c r="AE94" s="15" t="s">
        <v>1100</v>
      </c>
      <c r="AF94" s="15" t="s">
        <v>1100</v>
      </c>
      <c r="AG94" s="15" t="s">
        <v>1100</v>
      </c>
      <c r="AH94" s="15" t="s">
        <v>1100</v>
      </c>
      <c r="AI94" s="15" t="s">
        <v>1100</v>
      </c>
      <c r="AJ94" s="15" t="s">
        <v>1100</v>
      </c>
      <c r="AK94" s="15" t="s">
        <v>1100</v>
      </c>
      <c r="AL94" s="15" t="s">
        <v>1100</v>
      </c>
    </row>
    <row r="95" spans="2:38" s="27" customFormat="1" ht="303.75" customHeight="1" x14ac:dyDescent="0.25">
      <c r="B95" s="56">
        <v>67</v>
      </c>
      <c r="C95" s="56" t="s">
        <v>29</v>
      </c>
      <c r="D95" s="54" t="s">
        <v>12</v>
      </c>
      <c r="E95" s="56">
        <v>7010001729</v>
      </c>
      <c r="F95" s="56" t="s">
        <v>30</v>
      </c>
      <c r="G95" s="29">
        <v>100</v>
      </c>
      <c r="H95" s="56" t="s">
        <v>1116</v>
      </c>
      <c r="I95" s="56" t="s">
        <v>39</v>
      </c>
      <c r="J95" s="36"/>
      <c r="K95" s="36"/>
      <c r="L95" s="36"/>
      <c r="M95" s="36"/>
      <c r="N95" s="36"/>
      <c r="O95" s="36"/>
      <c r="P95" s="36"/>
      <c r="Q95" s="36"/>
      <c r="R95" s="54" t="s">
        <v>47</v>
      </c>
      <c r="S95" s="7">
        <v>562</v>
      </c>
      <c r="T95" s="7">
        <v>575</v>
      </c>
      <c r="U95" s="7">
        <v>603</v>
      </c>
      <c r="V95" s="7">
        <v>579</v>
      </c>
      <c r="W95" s="7">
        <v>2004</v>
      </c>
      <c r="X95" s="7">
        <v>2085</v>
      </c>
      <c r="Y95" s="7">
        <v>2058</v>
      </c>
      <c r="Z95" s="7">
        <v>2033</v>
      </c>
      <c r="AA95" s="106">
        <v>68858.25</v>
      </c>
      <c r="AB95" s="106">
        <v>59065.760000000002</v>
      </c>
      <c r="AC95" s="106">
        <v>53455.02</v>
      </c>
      <c r="AD95" s="106">
        <v>74416.45</v>
      </c>
      <c r="AE95" s="97" t="s">
        <v>1100</v>
      </c>
      <c r="AF95" s="97" t="s">
        <v>1100</v>
      </c>
      <c r="AG95" s="97" t="s">
        <v>1100</v>
      </c>
      <c r="AH95" s="97" t="s">
        <v>1100</v>
      </c>
      <c r="AI95" s="35">
        <f>S95/W95</f>
        <v>0.28043912175648705</v>
      </c>
      <c r="AJ95" s="35">
        <f t="shared" ref="AJ95:AK95" si="78">T95/X95</f>
        <v>0.27577937649880097</v>
      </c>
      <c r="AK95" s="35">
        <f t="shared" si="78"/>
        <v>0.29300291545189505</v>
      </c>
      <c r="AL95" s="35">
        <f>V95/Z95</f>
        <v>0.28480078701426464</v>
      </c>
    </row>
    <row r="96" spans="2:38" s="27" customFormat="1" ht="297.75" customHeight="1" x14ac:dyDescent="0.25">
      <c r="B96" s="56">
        <v>67</v>
      </c>
      <c r="C96" s="56" t="s">
        <v>29</v>
      </c>
      <c r="D96" s="54" t="s">
        <v>13</v>
      </c>
      <c r="E96" s="56">
        <v>7010001895</v>
      </c>
      <c r="F96" s="56" t="s">
        <v>30</v>
      </c>
      <c r="G96" s="29">
        <v>100</v>
      </c>
      <c r="H96" s="56" t="s">
        <v>1116</v>
      </c>
      <c r="I96" s="56" t="s">
        <v>40</v>
      </c>
      <c r="J96" s="36"/>
      <c r="K96" s="36"/>
      <c r="L96" s="36"/>
      <c r="M96" s="36"/>
      <c r="N96" s="36"/>
      <c r="O96" s="36"/>
      <c r="P96" s="36"/>
      <c r="Q96" s="36"/>
      <c r="R96" s="54" t="s">
        <v>47</v>
      </c>
      <c r="S96" s="7">
        <v>434</v>
      </c>
      <c r="T96" s="7">
        <v>437</v>
      </c>
      <c r="U96" s="7">
        <v>410</v>
      </c>
      <c r="V96" s="7">
        <v>431</v>
      </c>
      <c r="W96" s="7">
        <v>2004</v>
      </c>
      <c r="X96" s="7">
        <v>2085</v>
      </c>
      <c r="Y96" s="7">
        <v>2058</v>
      </c>
      <c r="Z96" s="7">
        <v>2033</v>
      </c>
      <c r="AA96" s="106">
        <v>53544.88</v>
      </c>
      <c r="AB96" s="106">
        <v>43133.72</v>
      </c>
      <c r="AC96" s="106">
        <v>40991.089999999997</v>
      </c>
      <c r="AD96" s="106">
        <v>53692.24</v>
      </c>
      <c r="AE96" s="97" t="s">
        <v>1100</v>
      </c>
      <c r="AF96" s="97" t="s">
        <v>1100</v>
      </c>
      <c r="AG96" s="97" t="s">
        <v>1100</v>
      </c>
      <c r="AH96" s="97" t="s">
        <v>1100</v>
      </c>
      <c r="AI96" s="35">
        <f t="shared" ref="AI96:AI111" si="79">S96/W96</f>
        <v>0.21656686626746507</v>
      </c>
      <c r="AJ96" s="35">
        <f t="shared" ref="AJ96:AJ111" si="80">T96/X96</f>
        <v>0.20959232613908874</v>
      </c>
      <c r="AK96" s="35">
        <f t="shared" ref="AK96:AK111" si="81">U96/Y96</f>
        <v>0.19922254616132168</v>
      </c>
      <c r="AL96" s="35">
        <f t="shared" ref="AL96:AL111" si="82">V96/Z96</f>
        <v>0.21200196753566158</v>
      </c>
    </row>
    <row r="97" spans="2:38" s="27" customFormat="1" ht="141.75" customHeight="1" x14ac:dyDescent="0.25">
      <c r="B97" s="56">
        <v>69</v>
      </c>
      <c r="C97" s="56" t="s">
        <v>29</v>
      </c>
      <c r="D97" s="54" t="s">
        <v>14</v>
      </c>
      <c r="E97" s="56">
        <v>7010002095</v>
      </c>
      <c r="F97" s="56" t="s">
        <v>30</v>
      </c>
      <c r="G97" s="29">
        <v>100</v>
      </c>
      <c r="H97" s="56" t="s">
        <v>1116</v>
      </c>
      <c r="I97" s="56" t="s">
        <v>41</v>
      </c>
      <c r="J97" s="36"/>
      <c r="K97" s="36"/>
      <c r="L97" s="36"/>
      <c r="M97" s="36"/>
      <c r="N97" s="36"/>
      <c r="O97" s="36"/>
      <c r="P97" s="36"/>
      <c r="Q97" s="36"/>
      <c r="R97" s="54" t="s">
        <v>47</v>
      </c>
      <c r="S97" s="7">
        <v>79</v>
      </c>
      <c r="T97" s="7">
        <v>78</v>
      </c>
      <c r="U97" s="7">
        <v>77</v>
      </c>
      <c r="V97" s="7">
        <v>66</v>
      </c>
      <c r="W97" s="7">
        <v>2004</v>
      </c>
      <c r="X97" s="7">
        <v>2085</v>
      </c>
      <c r="Y97" s="7">
        <v>2058</v>
      </c>
      <c r="Z97" s="7">
        <v>2033</v>
      </c>
      <c r="AA97" s="106">
        <v>19664.7</v>
      </c>
      <c r="AB97" s="106">
        <v>17586.45</v>
      </c>
      <c r="AC97" s="106">
        <v>16130.46</v>
      </c>
      <c r="AD97" s="106">
        <v>100668.58</v>
      </c>
      <c r="AE97" s="97" t="s">
        <v>1100</v>
      </c>
      <c r="AF97" s="97" t="s">
        <v>1100</v>
      </c>
      <c r="AG97" s="97" t="s">
        <v>1100</v>
      </c>
      <c r="AH97" s="97" t="s">
        <v>1100</v>
      </c>
      <c r="AI97" s="35">
        <f t="shared" si="79"/>
        <v>3.9421157684630739E-2</v>
      </c>
      <c r="AJ97" s="35">
        <f t="shared" si="80"/>
        <v>3.7410071942446041E-2</v>
      </c>
      <c r="AK97" s="35">
        <f t="shared" si="81"/>
        <v>3.7414965986394558E-2</v>
      </c>
      <c r="AL97" s="35">
        <f t="shared" si="82"/>
        <v>3.2464338416133789E-2</v>
      </c>
    </row>
    <row r="98" spans="2:38" s="27" customFormat="1" ht="305.25" customHeight="1" x14ac:dyDescent="0.25">
      <c r="B98" s="56">
        <v>70</v>
      </c>
      <c r="C98" s="56" t="s">
        <v>29</v>
      </c>
      <c r="D98" s="55" t="s">
        <v>15</v>
      </c>
      <c r="E98" s="56">
        <v>7010002088</v>
      </c>
      <c r="F98" s="56" t="s">
        <v>30</v>
      </c>
      <c r="G98" s="29">
        <v>100</v>
      </c>
      <c r="H98" s="56" t="s">
        <v>1116</v>
      </c>
      <c r="I98" s="56" t="s">
        <v>32</v>
      </c>
      <c r="J98" s="36"/>
      <c r="K98" s="36"/>
      <c r="L98" s="36"/>
      <c r="M98" s="36"/>
      <c r="N98" s="36"/>
      <c r="O98" s="36"/>
      <c r="P98" s="36"/>
      <c r="Q98" s="36"/>
      <c r="R98" s="54" t="s">
        <v>47</v>
      </c>
      <c r="S98" s="7">
        <v>107</v>
      </c>
      <c r="T98" s="55">
        <v>104</v>
      </c>
      <c r="U98" s="55">
        <v>104</v>
      </c>
      <c r="V98" s="55">
        <v>102</v>
      </c>
      <c r="W98" s="7">
        <v>2004</v>
      </c>
      <c r="X98" s="7">
        <v>2085</v>
      </c>
      <c r="Y98" s="7">
        <v>2058</v>
      </c>
      <c r="Z98" s="7">
        <v>2033</v>
      </c>
      <c r="AA98" s="109">
        <v>17477.29</v>
      </c>
      <c r="AB98" s="109">
        <v>16825.11</v>
      </c>
      <c r="AC98" s="109">
        <v>13858.93</v>
      </c>
      <c r="AD98" s="109">
        <v>21220.89</v>
      </c>
      <c r="AE98" s="97" t="s">
        <v>1100</v>
      </c>
      <c r="AF98" s="97" t="s">
        <v>1100</v>
      </c>
      <c r="AG98" s="97" t="s">
        <v>1100</v>
      </c>
      <c r="AH98" s="97" t="s">
        <v>1100</v>
      </c>
      <c r="AI98" s="35">
        <f t="shared" si="79"/>
        <v>5.3393213572854294E-2</v>
      </c>
      <c r="AJ98" s="35">
        <f t="shared" si="80"/>
        <v>4.988009592326139E-2</v>
      </c>
      <c r="AK98" s="35">
        <f t="shared" si="81"/>
        <v>5.0534499514091349E-2</v>
      </c>
      <c r="AL98" s="35">
        <f t="shared" si="82"/>
        <v>5.0172159370388589E-2</v>
      </c>
    </row>
    <row r="99" spans="2:38" s="27" customFormat="1" ht="204.75" x14ac:dyDescent="0.25">
      <c r="B99" s="56">
        <v>71</v>
      </c>
      <c r="C99" s="56" t="s">
        <v>29</v>
      </c>
      <c r="D99" s="55" t="s">
        <v>16</v>
      </c>
      <c r="E99" s="56">
        <v>7010001983</v>
      </c>
      <c r="F99" s="56" t="s">
        <v>30</v>
      </c>
      <c r="G99" s="29">
        <v>100</v>
      </c>
      <c r="H99" s="56" t="s">
        <v>1116</v>
      </c>
      <c r="I99" s="56" t="s">
        <v>33</v>
      </c>
      <c r="J99" s="36"/>
      <c r="K99" s="36"/>
      <c r="L99" s="36"/>
      <c r="M99" s="36"/>
      <c r="N99" s="36"/>
      <c r="O99" s="36"/>
      <c r="P99" s="36"/>
      <c r="Q99" s="36"/>
      <c r="R99" s="54" t="s">
        <v>47</v>
      </c>
      <c r="S99" s="7">
        <v>174</v>
      </c>
      <c r="T99" s="55">
        <v>215</v>
      </c>
      <c r="U99" s="55">
        <v>211</v>
      </c>
      <c r="V99" s="55">
        <v>209</v>
      </c>
      <c r="W99" s="7">
        <v>2004</v>
      </c>
      <c r="X99" s="7">
        <v>2085</v>
      </c>
      <c r="Y99" s="7">
        <v>2058</v>
      </c>
      <c r="Z99" s="7">
        <v>2033</v>
      </c>
      <c r="AA99" s="109">
        <v>26088.57</v>
      </c>
      <c r="AB99" s="109">
        <v>23699.15</v>
      </c>
      <c r="AC99" s="109">
        <v>20221.55</v>
      </c>
      <c r="AD99" s="109">
        <v>33359.96</v>
      </c>
      <c r="AE99" s="97" t="s">
        <v>1100</v>
      </c>
      <c r="AF99" s="97" t="s">
        <v>1100</v>
      </c>
      <c r="AG99" s="97" t="s">
        <v>1100</v>
      </c>
      <c r="AH99" s="97" t="s">
        <v>1100</v>
      </c>
      <c r="AI99" s="35">
        <f t="shared" si="79"/>
        <v>8.6826347305389226E-2</v>
      </c>
      <c r="AJ99" s="35">
        <f t="shared" si="80"/>
        <v>0.10311750599520383</v>
      </c>
      <c r="AK99" s="35">
        <f t="shared" si="81"/>
        <v>0.10252672497570457</v>
      </c>
      <c r="AL99" s="35">
        <f t="shared" si="82"/>
        <v>0.10280373831775701</v>
      </c>
    </row>
    <row r="100" spans="2:38" s="27" customFormat="1" ht="118.5" customHeight="1" x14ac:dyDescent="0.25">
      <c r="B100" s="56">
        <v>72</v>
      </c>
      <c r="C100" s="56" t="s">
        <v>29</v>
      </c>
      <c r="D100" s="55" t="s">
        <v>17</v>
      </c>
      <c r="E100" s="56" t="s">
        <v>34</v>
      </c>
      <c r="F100" s="56" t="s">
        <v>30</v>
      </c>
      <c r="G100" s="29">
        <v>100</v>
      </c>
      <c r="H100" s="56" t="s">
        <v>49</v>
      </c>
      <c r="I100" s="56" t="s">
        <v>35</v>
      </c>
      <c r="J100" s="36"/>
      <c r="K100" s="36"/>
      <c r="L100" s="36"/>
      <c r="M100" s="36"/>
      <c r="N100" s="36"/>
      <c r="O100" s="36"/>
      <c r="P100" s="36"/>
      <c r="Q100" s="36"/>
      <c r="R100" s="54" t="s">
        <v>47</v>
      </c>
      <c r="S100" s="7">
        <v>486</v>
      </c>
      <c r="T100" s="55">
        <v>523</v>
      </c>
      <c r="U100" s="55">
        <v>444</v>
      </c>
      <c r="V100" s="55">
        <v>456</v>
      </c>
      <c r="W100" s="7">
        <v>1631</v>
      </c>
      <c r="X100" s="55">
        <v>1885</v>
      </c>
      <c r="Y100" s="55">
        <v>1603</v>
      </c>
      <c r="Z100" s="55">
        <v>1842</v>
      </c>
      <c r="AA100" s="109">
        <v>26552.43</v>
      </c>
      <c r="AB100" s="109">
        <v>11889.91</v>
      </c>
      <c r="AC100" s="109">
        <v>9358.34</v>
      </c>
      <c r="AD100" s="109">
        <v>35669.300000000003</v>
      </c>
      <c r="AE100" s="97" t="s">
        <v>1100</v>
      </c>
      <c r="AF100" s="97" t="s">
        <v>1100</v>
      </c>
      <c r="AG100" s="97" t="s">
        <v>1100</v>
      </c>
      <c r="AH100" s="97" t="s">
        <v>1100</v>
      </c>
      <c r="AI100" s="35">
        <f t="shared" si="79"/>
        <v>0.29797670141017779</v>
      </c>
      <c r="AJ100" s="35">
        <f t="shared" si="80"/>
        <v>0.27745358090185679</v>
      </c>
      <c r="AK100" s="35">
        <f t="shared" si="81"/>
        <v>0.27698066126013726</v>
      </c>
      <c r="AL100" s="35">
        <f t="shared" si="82"/>
        <v>0.24755700325732899</v>
      </c>
    </row>
    <row r="101" spans="2:38" s="27" customFormat="1" ht="87.75" customHeight="1" x14ac:dyDescent="0.25">
      <c r="B101" s="56">
        <v>73</v>
      </c>
      <c r="C101" s="56" t="s">
        <v>29</v>
      </c>
      <c r="D101" s="55" t="s">
        <v>18</v>
      </c>
      <c r="E101" s="56">
        <v>7010002828</v>
      </c>
      <c r="F101" s="56" t="s">
        <v>30</v>
      </c>
      <c r="G101" s="29">
        <v>100</v>
      </c>
      <c r="H101" s="56" t="s">
        <v>48</v>
      </c>
      <c r="I101" s="56" t="s">
        <v>36</v>
      </c>
      <c r="J101" s="36"/>
      <c r="K101" s="36"/>
      <c r="L101" s="36"/>
      <c r="M101" s="36"/>
      <c r="N101" s="36"/>
      <c r="O101" s="36"/>
      <c r="P101" s="36"/>
      <c r="Q101" s="36"/>
      <c r="R101" s="54" t="s">
        <v>47</v>
      </c>
      <c r="S101" s="7">
        <v>15</v>
      </c>
      <c r="T101" s="55">
        <v>15</v>
      </c>
      <c r="U101" s="55">
        <v>15</v>
      </c>
      <c r="V101" s="55">
        <v>15</v>
      </c>
      <c r="W101" s="7">
        <v>15</v>
      </c>
      <c r="X101" s="55">
        <v>15</v>
      </c>
      <c r="Y101" s="55">
        <v>15</v>
      </c>
      <c r="Z101" s="55">
        <v>15</v>
      </c>
      <c r="AA101" s="109">
        <v>2336.75</v>
      </c>
      <c r="AB101" s="109">
        <v>1526.53</v>
      </c>
      <c r="AC101" s="109">
        <v>1233</v>
      </c>
      <c r="AD101" s="109">
        <v>2000.5</v>
      </c>
      <c r="AE101" s="97" t="s">
        <v>1100</v>
      </c>
      <c r="AF101" s="97" t="s">
        <v>1100</v>
      </c>
      <c r="AG101" s="97" t="s">
        <v>1100</v>
      </c>
      <c r="AH101" s="97" t="s">
        <v>1100</v>
      </c>
      <c r="AI101" s="35">
        <f t="shared" si="79"/>
        <v>1</v>
      </c>
      <c r="AJ101" s="35">
        <f t="shared" si="80"/>
        <v>1</v>
      </c>
      <c r="AK101" s="35">
        <f t="shared" si="81"/>
        <v>1</v>
      </c>
      <c r="AL101" s="35">
        <f t="shared" si="82"/>
        <v>1</v>
      </c>
    </row>
    <row r="102" spans="2:38" s="27" customFormat="1" ht="409.6" customHeight="1" x14ac:dyDescent="0.25">
      <c r="B102" s="56">
        <v>74</v>
      </c>
      <c r="C102" s="56" t="s">
        <v>29</v>
      </c>
      <c r="D102" s="55" t="s">
        <v>19</v>
      </c>
      <c r="E102" s="56">
        <v>7010001951</v>
      </c>
      <c r="F102" s="56" t="s">
        <v>30</v>
      </c>
      <c r="G102" s="29">
        <v>100</v>
      </c>
      <c r="H102" s="56" t="s">
        <v>48</v>
      </c>
      <c r="I102" s="56" t="s">
        <v>37</v>
      </c>
      <c r="J102" s="36"/>
      <c r="K102" s="36"/>
      <c r="L102" s="36"/>
      <c r="M102" s="36"/>
      <c r="N102" s="36"/>
      <c r="O102" s="36"/>
      <c r="P102" s="36"/>
      <c r="Q102" s="36"/>
      <c r="R102" s="54" t="s">
        <v>47</v>
      </c>
      <c r="S102" s="7">
        <v>121050</v>
      </c>
      <c r="T102" s="55">
        <v>116209</v>
      </c>
      <c r="U102" s="55">
        <v>21575</v>
      </c>
      <c r="V102" s="55">
        <v>18000</v>
      </c>
      <c r="W102" s="7">
        <v>121050</v>
      </c>
      <c r="X102" s="55">
        <v>116209</v>
      </c>
      <c r="Y102" s="55">
        <v>21575</v>
      </c>
      <c r="Z102" s="55">
        <v>18000</v>
      </c>
      <c r="AA102" s="109">
        <v>40898.22</v>
      </c>
      <c r="AB102" s="109">
        <v>1409.8</v>
      </c>
      <c r="AC102" s="109">
        <v>34474.42</v>
      </c>
      <c r="AD102" s="109">
        <v>18000.2</v>
      </c>
      <c r="AE102" s="97" t="s">
        <v>1100</v>
      </c>
      <c r="AF102" s="97" t="s">
        <v>1100</v>
      </c>
      <c r="AG102" s="97" t="s">
        <v>1100</v>
      </c>
      <c r="AH102" s="97" t="s">
        <v>1100</v>
      </c>
      <c r="AI102" s="35">
        <f t="shared" si="79"/>
        <v>1</v>
      </c>
      <c r="AJ102" s="35">
        <f t="shared" si="80"/>
        <v>1</v>
      </c>
      <c r="AK102" s="35">
        <f t="shared" si="81"/>
        <v>1</v>
      </c>
      <c r="AL102" s="35">
        <f t="shared" si="82"/>
        <v>1</v>
      </c>
    </row>
    <row r="103" spans="2:38" s="27" customFormat="1" ht="46.15" customHeight="1" x14ac:dyDescent="0.25">
      <c r="B103" s="56">
        <v>75</v>
      </c>
      <c r="C103" s="56" t="s">
        <v>29</v>
      </c>
      <c r="D103" s="55" t="s">
        <v>20</v>
      </c>
      <c r="E103" s="56">
        <v>7010003050</v>
      </c>
      <c r="F103" s="56" t="s">
        <v>30</v>
      </c>
      <c r="G103" s="29">
        <v>100</v>
      </c>
      <c r="H103" s="56" t="s">
        <v>50</v>
      </c>
      <c r="I103" s="56" t="s">
        <v>31</v>
      </c>
      <c r="J103" s="36"/>
      <c r="K103" s="36"/>
      <c r="L103" s="36"/>
      <c r="M103" s="36"/>
      <c r="N103" s="36"/>
      <c r="O103" s="36"/>
      <c r="P103" s="36"/>
      <c r="Q103" s="36"/>
      <c r="R103" s="54" t="s">
        <v>47</v>
      </c>
      <c r="S103" s="7">
        <v>0</v>
      </c>
      <c r="T103" s="55">
        <v>0</v>
      </c>
      <c r="U103" s="55">
        <v>57</v>
      </c>
      <c r="V103" s="55">
        <v>73</v>
      </c>
      <c r="W103" s="7">
        <v>259</v>
      </c>
      <c r="X103" s="55">
        <v>265</v>
      </c>
      <c r="Y103" s="55">
        <v>292</v>
      </c>
      <c r="Z103" s="55">
        <v>305</v>
      </c>
      <c r="AA103" s="109">
        <v>0</v>
      </c>
      <c r="AB103" s="109">
        <v>0</v>
      </c>
      <c r="AC103" s="109">
        <v>0</v>
      </c>
      <c r="AD103" s="109">
        <v>13764.96</v>
      </c>
      <c r="AE103" s="97" t="s">
        <v>1100</v>
      </c>
      <c r="AF103" s="97" t="s">
        <v>1100</v>
      </c>
      <c r="AG103" s="97" t="s">
        <v>1100</v>
      </c>
      <c r="AH103" s="97" t="s">
        <v>1100</v>
      </c>
      <c r="AI103" s="35">
        <f t="shared" si="79"/>
        <v>0</v>
      </c>
      <c r="AJ103" s="35">
        <f t="shared" si="80"/>
        <v>0</v>
      </c>
      <c r="AK103" s="35">
        <f t="shared" si="81"/>
        <v>0.1952054794520548</v>
      </c>
      <c r="AL103" s="35">
        <f t="shared" si="82"/>
        <v>0.23934426229508196</v>
      </c>
    </row>
    <row r="104" spans="2:38" s="27" customFormat="1" ht="46.15" customHeight="1" x14ac:dyDescent="0.25">
      <c r="B104" s="56">
        <v>76</v>
      </c>
      <c r="C104" s="56" t="s">
        <v>29</v>
      </c>
      <c r="D104" s="55" t="s">
        <v>21</v>
      </c>
      <c r="E104" s="56">
        <v>7010005956</v>
      </c>
      <c r="F104" s="56" t="s">
        <v>30</v>
      </c>
      <c r="G104" s="29">
        <v>100</v>
      </c>
      <c r="H104" s="56" t="s">
        <v>50</v>
      </c>
      <c r="I104" s="56" t="s">
        <v>31</v>
      </c>
      <c r="J104" s="36"/>
      <c r="K104" s="36"/>
      <c r="L104" s="36"/>
      <c r="M104" s="36"/>
      <c r="N104" s="36"/>
      <c r="O104" s="36"/>
      <c r="P104" s="36"/>
      <c r="Q104" s="36"/>
      <c r="R104" s="54" t="s">
        <v>47</v>
      </c>
      <c r="S104" s="7">
        <v>109</v>
      </c>
      <c r="T104" s="55">
        <v>113</v>
      </c>
      <c r="U104" s="55">
        <v>98</v>
      </c>
      <c r="V104" s="55">
        <v>103</v>
      </c>
      <c r="W104" s="7">
        <v>259</v>
      </c>
      <c r="X104" s="55">
        <v>265</v>
      </c>
      <c r="Y104" s="55">
        <v>292</v>
      </c>
      <c r="Z104" s="55">
        <v>305</v>
      </c>
      <c r="AA104" s="109">
        <v>13631.49</v>
      </c>
      <c r="AB104" s="109">
        <v>12523.34</v>
      </c>
      <c r="AC104" s="109">
        <v>11046.75</v>
      </c>
      <c r="AD104" s="109">
        <v>21193.16</v>
      </c>
      <c r="AE104" s="97" t="s">
        <v>1100</v>
      </c>
      <c r="AF104" s="97" t="s">
        <v>1100</v>
      </c>
      <c r="AG104" s="97" t="s">
        <v>1100</v>
      </c>
      <c r="AH104" s="97" t="s">
        <v>1100</v>
      </c>
      <c r="AI104" s="35">
        <f t="shared" si="79"/>
        <v>0.42084942084942084</v>
      </c>
      <c r="AJ104" s="35">
        <f t="shared" si="80"/>
        <v>0.42641509433962266</v>
      </c>
      <c r="AK104" s="35">
        <f t="shared" si="81"/>
        <v>0.33561643835616439</v>
      </c>
      <c r="AL104" s="35">
        <f t="shared" si="82"/>
        <v>0.3377049180327869</v>
      </c>
    </row>
    <row r="105" spans="2:38" s="27" customFormat="1" ht="46.15" customHeight="1" x14ac:dyDescent="0.25">
      <c r="B105" s="56">
        <v>77</v>
      </c>
      <c r="C105" s="56" t="s">
        <v>29</v>
      </c>
      <c r="D105" s="55" t="s">
        <v>22</v>
      </c>
      <c r="E105" s="56">
        <v>7010005949</v>
      </c>
      <c r="F105" s="56" t="s">
        <v>30</v>
      </c>
      <c r="G105" s="29">
        <v>100</v>
      </c>
      <c r="H105" s="56" t="s">
        <v>50</v>
      </c>
      <c r="I105" s="56" t="s">
        <v>31</v>
      </c>
      <c r="J105" s="36"/>
      <c r="K105" s="36"/>
      <c r="L105" s="36"/>
      <c r="M105" s="36"/>
      <c r="N105" s="36"/>
      <c r="O105" s="36"/>
      <c r="P105" s="36"/>
      <c r="Q105" s="36"/>
      <c r="R105" s="54" t="s">
        <v>47</v>
      </c>
      <c r="S105" s="7">
        <v>150</v>
      </c>
      <c r="T105" s="55">
        <v>152</v>
      </c>
      <c r="U105" s="55">
        <v>137</v>
      </c>
      <c r="V105" s="55">
        <v>129</v>
      </c>
      <c r="W105" s="7">
        <v>259</v>
      </c>
      <c r="X105" s="55">
        <v>265</v>
      </c>
      <c r="Y105" s="55">
        <v>292</v>
      </c>
      <c r="Z105" s="55">
        <v>305</v>
      </c>
      <c r="AA105" s="109">
        <v>17467.580000000002</v>
      </c>
      <c r="AB105" s="109">
        <v>16617.88</v>
      </c>
      <c r="AC105" s="109">
        <v>14452.37</v>
      </c>
      <c r="AD105" s="109">
        <v>50525.68</v>
      </c>
      <c r="AE105" s="97" t="s">
        <v>1100</v>
      </c>
      <c r="AF105" s="97" t="s">
        <v>1100</v>
      </c>
      <c r="AG105" s="97" t="s">
        <v>1100</v>
      </c>
      <c r="AH105" s="97" t="s">
        <v>1100</v>
      </c>
      <c r="AI105" s="35">
        <f t="shared" si="79"/>
        <v>0.5791505791505791</v>
      </c>
      <c r="AJ105" s="35">
        <f t="shared" si="80"/>
        <v>0.57358490566037734</v>
      </c>
      <c r="AK105" s="35">
        <f t="shared" si="81"/>
        <v>0.46917808219178081</v>
      </c>
      <c r="AL105" s="35">
        <f t="shared" si="82"/>
        <v>0.42295081967213116</v>
      </c>
    </row>
    <row r="106" spans="2:38" s="27" customFormat="1" ht="255" customHeight="1" x14ac:dyDescent="0.25">
      <c r="B106" s="56">
        <v>78</v>
      </c>
      <c r="C106" s="56" t="s">
        <v>29</v>
      </c>
      <c r="D106" s="55" t="s">
        <v>23</v>
      </c>
      <c r="E106" s="56">
        <v>7010002000</v>
      </c>
      <c r="F106" s="56" t="s">
        <v>30</v>
      </c>
      <c r="G106" s="29">
        <v>100</v>
      </c>
      <c r="H106" s="56" t="s">
        <v>1116</v>
      </c>
      <c r="I106" s="56" t="s">
        <v>38</v>
      </c>
      <c r="J106" s="36"/>
      <c r="K106" s="36"/>
      <c r="L106" s="36"/>
      <c r="M106" s="36"/>
      <c r="N106" s="36"/>
      <c r="O106" s="36"/>
      <c r="P106" s="36"/>
      <c r="Q106" s="36"/>
      <c r="R106" s="54" t="s">
        <v>47</v>
      </c>
      <c r="S106" s="7">
        <v>391</v>
      </c>
      <c r="T106" s="55">
        <v>418</v>
      </c>
      <c r="U106" s="55">
        <v>398</v>
      </c>
      <c r="V106" s="55">
        <v>393</v>
      </c>
      <c r="W106" s="7">
        <v>2004</v>
      </c>
      <c r="X106" s="55">
        <v>2085</v>
      </c>
      <c r="Y106" s="55">
        <v>2058</v>
      </c>
      <c r="Z106" s="55">
        <v>2033</v>
      </c>
      <c r="AA106" s="109">
        <v>83899.46</v>
      </c>
      <c r="AB106" s="109">
        <v>38192.78</v>
      </c>
      <c r="AC106" s="109">
        <v>30690.53</v>
      </c>
      <c r="AD106" s="109">
        <v>26431.29</v>
      </c>
      <c r="AE106" s="97" t="s">
        <v>1100</v>
      </c>
      <c r="AF106" s="97" t="s">
        <v>1100</v>
      </c>
      <c r="AG106" s="97" t="s">
        <v>1100</v>
      </c>
      <c r="AH106" s="97" t="s">
        <v>1100</v>
      </c>
      <c r="AI106" s="35">
        <f t="shared" si="79"/>
        <v>0.19510978043912175</v>
      </c>
      <c r="AJ106" s="35">
        <f t="shared" si="80"/>
        <v>0.20047961630695443</v>
      </c>
      <c r="AK106" s="35">
        <f t="shared" si="81"/>
        <v>0.19339164237123421</v>
      </c>
      <c r="AL106" s="35">
        <f t="shared" si="82"/>
        <v>0.19331037875061485</v>
      </c>
    </row>
    <row r="107" spans="2:38" s="27" customFormat="1" ht="250.5" customHeight="1" x14ac:dyDescent="0.25">
      <c r="B107" s="56">
        <v>79</v>
      </c>
      <c r="C107" s="56" t="s">
        <v>29</v>
      </c>
      <c r="D107" s="55" t="s">
        <v>24</v>
      </c>
      <c r="E107" s="56">
        <v>7010001990</v>
      </c>
      <c r="F107" s="56" t="s">
        <v>30</v>
      </c>
      <c r="G107" s="29">
        <v>100</v>
      </c>
      <c r="H107" s="56" t="s">
        <v>1116</v>
      </c>
      <c r="I107" s="56" t="s">
        <v>42</v>
      </c>
      <c r="J107" s="36"/>
      <c r="K107" s="36"/>
      <c r="L107" s="36"/>
      <c r="M107" s="36"/>
      <c r="N107" s="36"/>
      <c r="O107" s="36"/>
      <c r="P107" s="36"/>
      <c r="Q107" s="36"/>
      <c r="R107" s="54" t="s">
        <v>47</v>
      </c>
      <c r="S107" s="7">
        <v>153</v>
      </c>
      <c r="T107" s="55">
        <v>153</v>
      </c>
      <c r="U107" s="55">
        <v>157</v>
      </c>
      <c r="V107" s="55">
        <v>165</v>
      </c>
      <c r="W107" s="7">
        <v>2004</v>
      </c>
      <c r="X107" s="55">
        <v>2085</v>
      </c>
      <c r="Y107" s="55">
        <v>2058</v>
      </c>
      <c r="Z107" s="55">
        <v>2033</v>
      </c>
      <c r="AA107" s="109">
        <v>23646.62</v>
      </c>
      <c r="AB107" s="109">
        <v>23141.24</v>
      </c>
      <c r="AC107" s="109">
        <v>20585.080000000002</v>
      </c>
      <c r="AD107" s="109">
        <v>24786.89</v>
      </c>
      <c r="AE107" s="97" t="s">
        <v>1100</v>
      </c>
      <c r="AF107" s="97" t="s">
        <v>1100</v>
      </c>
      <c r="AG107" s="97" t="s">
        <v>1100</v>
      </c>
      <c r="AH107" s="97" t="s">
        <v>1100</v>
      </c>
      <c r="AI107" s="35">
        <f t="shared" si="79"/>
        <v>7.6347305389221562E-2</v>
      </c>
      <c r="AJ107" s="35">
        <f t="shared" si="80"/>
        <v>7.3381294964028773E-2</v>
      </c>
      <c r="AK107" s="35">
        <f t="shared" si="81"/>
        <v>7.6287657920310975E-2</v>
      </c>
      <c r="AL107" s="35">
        <f t="shared" si="82"/>
        <v>8.1160846040334481E-2</v>
      </c>
    </row>
    <row r="108" spans="2:38" s="27" customFormat="1" ht="368.25" customHeight="1" x14ac:dyDescent="0.25">
      <c r="B108" s="56">
        <v>80</v>
      </c>
      <c r="C108" s="56" t="s">
        <v>29</v>
      </c>
      <c r="D108" s="55" t="s">
        <v>25</v>
      </c>
      <c r="E108" s="56">
        <v>7010002063</v>
      </c>
      <c r="F108" s="56" t="s">
        <v>30</v>
      </c>
      <c r="G108" s="29">
        <v>100</v>
      </c>
      <c r="H108" s="56" t="s">
        <v>1116</v>
      </c>
      <c r="I108" s="56" t="s">
        <v>43</v>
      </c>
      <c r="J108" s="36"/>
      <c r="K108" s="36"/>
      <c r="L108" s="36"/>
      <c r="M108" s="36"/>
      <c r="N108" s="36"/>
      <c r="O108" s="36"/>
      <c r="P108" s="36"/>
      <c r="Q108" s="36"/>
      <c r="R108" s="54" t="s">
        <v>47</v>
      </c>
      <c r="S108" s="7">
        <v>104</v>
      </c>
      <c r="T108" s="55">
        <v>105</v>
      </c>
      <c r="U108" s="55">
        <v>98</v>
      </c>
      <c r="V108" s="55">
        <v>88</v>
      </c>
      <c r="W108" s="7">
        <v>2004</v>
      </c>
      <c r="X108" s="55">
        <v>2085</v>
      </c>
      <c r="Y108" s="55">
        <v>2058</v>
      </c>
      <c r="Z108" s="55">
        <v>2033</v>
      </c>
      <c r="AA108" s="109">
        <v>23646.62</v>
      </c>
      <c r="AB108" s="109">
        <v>18862.45</v>
      </c>
      <c r="AC108" s="109">
        <v>23916.21</v>
      </c>
      <c r="AD108" s="109">
        <v>9444.93</v>
      </c>
      <c r="AE108" s="97" t="s">
        <v>1100</v>
      </c>
      <c r="AF108" s="97" t="s">
        <v>1100</v>
      </c>
      <c r="AG108" s="97" t="s">
        <v>1100</v>
      </c>
      <c r="AH108" s="97" t="s">
        <v>1100</v>
      </c>
      <c r="AI108" s="35">
        <f t="shared" si="79"/>
        <v>5.1896207584830337E-2</v>
      </c>
      <c r="AJ108" s="35">
        <f t="shared" si="80"/>
        <v>5.0359712230215826E-2</v>
      </c>
      <c r="AK108" s="35">
        <f t="shared" si="81"/>
        <v>4.7619047619047616E-2</v>
      </c>
      <c r="AL108" s="35">
        <f t="shared" si="82"/>
        <v>4.328578455484506E-2</v>
      </c>
    </row>
    <row r="109" spans="2:38" s="24" customFormat="1" ht="71.25" customHeight="1" x14ac:dyDescent="0.25">
      <c r="B109" s="45">
        <v>81</v>
      </c>
      <c r="C109" s="56" t="s">
        <v>29</v>
      </c>
      <c r="D109" s="55" t="s">
        <v>26</v>
      </c>
      <c r="E109" s="45">
        <v>7010002225</v>
      </c>
      <c r="F109" s="56" t="s">
        <v>30</v>
      </c>
      <c r="G109" s="29">
        <v>100</v>
      </c>
      <c r="H109" s="54" t="s">
        <v>51</v>
      </c>
      <c r="I109" s="54" t="s">
        <v>44</v>
      </c>
      <c r="J109" s="4"/>
      <c r="K109" s="4"/>
      <c r="L109" s="4"/>
      <c r="M109" s="4"/>
      <c r="N109" s="4"/>
      <c r="O109" s="4"/>
      <c r="P109" s="4"/>
      <c r="Q109" s="4"/>
      <c r="R109" s="54" t="s">
        <v>47</v>
      </c>
      <c r="S109" s="7">
        <v>990</v>
      </c>
      <c r="T109" s="55">
        <v>1204</v>
      </c>
      <c r="U109" s="55">
        <v>1017</v>
      </c>
      <c r="V109" s="55">
        <v>1231</v>
      </c>
      <c r="W109" s="7">
        <v>1631</v>
      </c>
      <c r="X109" s="55">
        <v>1885</v>
      </c>
      <c r="Y109" s="55">
        <v>1603</v>
      </c>
      <c r="Z109" s="55">
        <v>1842</v>
      </c>
      <c r="AA109" s="109">
        <v>9288.24</v>
      </c>
      <c r="AB109" s="109">
        <v>9320.83</v>
      </c>
      <c r="AC109" s="109">
        <v>8480.8700000000008</v>
      </c>
      <c r="AD109" s="109">
        <v>12737.02</v>
      </c>
      <c r="AE109" s="97" t="s">
        <v>1100</v>
      </c>
      <c r="AF109" s="97" t="s">
        <v>1100</v>
      </c>
      <c r="AG109" s="97" t="s">
        <v>1100</v>
      </c>
      <c r="AH109" s="97" t="s">
        <v>1100</v>
      </c>
      <c r="AI109" s="35">
        <f t="shared" si="79"/>
        <v>0.60698957694665845</v>
      </c>
      <c r="AJ109" s="35">
        <f t="shared" si="80"/>
        <v>0.63872679045092839</v>
      </c>
      <c r="AK109" s="35">
        <f t="shared" si="81"/>
        <v>0.6344354335620711</v>
      </c>
      <c r="AL109" s="35">
        <f t="shared" si="82"/>
        <v>0.66829533116178064</v>
      </c>
    </row>
    <row r="110" spans="2:38" s="24" customFormat="1" ht="51" customHeight="1" x14ac:dyDescent="0.25">
      <c r="B110" s="45">
        <v>82</v>
      </c>
      <c r="C110" s="56" t="s">
        <v>29</v>
      </c>
      <c r="D110" s="55" t="s">
        <v>27</v>
      </c>
      <c r="E110" s="45">
        <v>7010001969</v>
      </c>
      <c r="F110" s="56" t="s">
        <v>30</v>
      </c>
      <c r="G110" s="29">
        <v>100</v>
      </c>
      <c r="H110" s="54" t="s">
        <v>48</v>
      </c>
      <c r="I110" s="54" t="s">
        <v>45</v>
      </c>
      <c r="J110" s="4"/>
      <c r="K110" s="36"/>
      <c r="L110" s="36"/>
      <c r="M110" s="36"/>
      <c r="N110" s="4"/>
      <c r="O110" s="14"/>
      <c r="P110" s="14"/>
      <c r="Q110" s="14"/>
      <c r="R110" s="54" t="s">
        <v>47</v>
      </c>
      <c r="S110" s="7">
        <v>155</v>
      </c>
      <c r="T110" s="55">
        <v>158</v>
      </c>
      <c r="U110" s="55">
        <v>142</v>
      </c>
      <c r="V110" s="55">
        <v>155</v>
      </c>
      <c r="W110" s="7">
        <v>1631</v>
      </c>
      <c r="X110" s="55">
        <v>1885</v>
      </c>
      <c r="Y110" s="55">
        <v>1603</v>
      </c>
      <c r="Z110" s="55">
        <v>1842</v>
      </c>
      <c r="AA110" s="109">
        <v>11266.13</v>
      </c>
      <c r="AB110" s="109">
        <v>10891.61</v>
      </c>
      <c r="AC110" s="109">
        <v>9303.67</v>
      </c>
      <c r="AD110" s="109">
        <v>41544.239999999998</v>
      </c>
      <c r="AE110" s="97" t="s">
        <v>1100</v>
      </c>
      <c r="AF110" s="97" t="s">
        <v>1100</v>
      </c>
      <c r="AG110" s="97" t="s">
        <v>1100</v>
      </c>
      <c r="AH110" s="97" t="s">
        <v>1100</v>
      </c>
      <c r="AI110" s="35">
        <f t="shared" si="79"/>
        <v>9.5033721643163704E-2</v>
      </c>
      <c r="AJ110" s="35">
        <f t="shared" si="80"/>
        <v>8.3819628647214858E-2</v>
      </c>
      <c r="AK110" s="35">
        <f t="shared" si="81"/>
        <v>8.8583905177791647E-2</v>
      </c>
      <c r="AL110" s="35">
        <f t="shared" si="82"/>
        <v>8.4147665580890332E-2</v>
      </c>
    </row>
    <row r="111" spans="2:38" s="24" customFormat="1" ht="58.5" customHeight="1" x14ac:dyDescent="0.25">
      <c r="B111" s="45">
        <v>83</v>
      </c>
      <c r="C111" s="56" t="s">
        <v>29</v>
      </c>
      <c r="D111" s="55" t="s">
        <v>28</v>
      </c>
      <c r="E111" s="45">
        <v>7010001976</v>
      </c>
      <c r="F111" s="56" t="s">
        <v>30</v>
      </c>
      <c r="G111" s="29">
        <v>100</v>
      </c>
      <c r="H111" s="54" t="s">
        <v>48</v>
      </c>
      <c r="I111" s="54" t="s">
        <v>46</v>
      </c>
      <c r="J111" s="14"/>
      <c r="K111" s="14"/>
      <c r="L111" s="14"/>
      <c r="M111" s="14"/>
      <c r="N111" s="4"/>
      <c r="O111" s="4"/>
      <c r="P111" s="4"/>
      <c r="Q111" s="4"/>
      <c r="R111" s="54" t="s">
        <v>47</v>
      </c>
      <c r="S111" s="7">
        <v>96350</v>
      </c>
      <c r="T111" s="55">
        <v>96323</v>
      </c>
      <c r="U111" s="55">
        <v>74380</v>
      </c>
      <c r="V111" s="55">
        <v>76500</v>
      </c>
      <c r="W111" s="7">
        <v>96350</v>
      </c>
      <c r="X111" s="55">
        <v>96323</v>
      </c>
      <c r="Y111" s="55">
        <v>74380</v>
      </c>
      <c r="Z111" s="55">
        <v>76500</v>
      </c>
      <c r="AA111" s="109">
        <v>25221.95</v>
      </c>
      <c r="AB111" s="109">
        <v>14642.15</v>
      </c>
      <c r="AC111" s="109">
        <v>12512.48</v>
      </c>
      <c r="AD111" s="109">
        <v>15336.96</v>
      </c>
      <c r="AE111" s="97" t="s">
        <v>1100</v>
      </c>
      <c r="AF111" s="97" t="s">
        <v>1100</v>
      </c>
      <c r="AG111" s="97" t="s">
        <v>1100</v>
      </c>
      <c r="AH111" s="97" t="s">
        <v>1100</v>
      </c>
      <c r="AI111" s="35">
        <f t="shared" si="79"/>
        <v>1</v>
      </c>
      <c r="AJ111" s="35">
        <f t="shared" si="80"/>
        <v>1</v>
      </c>
      <c r="AK111" s="35">
        <f t="shared" si="81"/>
        <v>1</v>
      </c>
      <c r="AL111" s="35">
        <f t="shared" si="82"/>
        <v>1</v>
      </c>
    </row>
    <row r="112" spans="2:38" s="24" customFormat="1" ht="58.5" customHeight="1" x14ac:dyDescent="0.25">
      <c r="B112" s="45">
        <v>84</v>
      </c>
      <c r="C112" s="56" t="s">
        <v>220</v>
      </c>
      <c r="D112" s="56" t="s">
        <v>221</v>
      </c>
      <c r="E112" s="45">
        <v>7022011087</v>
      </c>
      <c r="F112" s="56" t="s">
        <v>1106</v>
      </c>
      <c r="G112" s="29">
        <v>100</v>
      </c>
      <c r="H112" s="54" t="s">
        <v>48</v>
      </c>
      <c r="I112" s="56" t="s">
        <v>224</v>
      </c>
      <c r="J112" s="74">
        <v>404081</v>
      </c>
      <c r="K112" s="75">
        <v>396474.2</v>
      </c>
      <c r="L112" s="75">
        <v>364412</v>
      </c>
      <c r="M112" s="21">
        <v>410673</v>
      </c>
      <c r="N112" s="21">
        <v>404081</v>
      </c>
      <c r="O112" s="75">
        <v>396474.2</v>
      </c>
      <c r="P112" s="21">
        <v>364412</v>
      </c>
      <c r="Q112" s="21">
        <v>410673</v>
      </c>
      <c r="R112" s="36" t="s">
        <v>88</v>
      </c>
      <c r="S112" s="74">
        <v>475496</v>
      </c>
      <c r="T112" s="74">
        <v>453344.7</v>
      </c>
      <c r="U112" s="21">
        <v>399414</v>
      </c>
      <c r="V112" s="21">
        <v>432038</v>
      </c>
      <c r="W112" s="36">
        <v>0</v>
      </c>
      <c r="X112" s="36">
        <v>0</v>
      </c>
      <c r="Y112" s="36">
        <v>0</v>
      </c>
      <c r="Z112" s="36">
        <v>0</v>
      </c>
      <c r="AA112" s="17">
        <v>0</v>
      </c>
      <c r="AB112" s="17">
        <v>0</v>
      </c>
      <c r="AC112" s="17">
        <v>0</v>
      </c>
      <c r="AD112" s="17">
        <v>0</v>
      </c>
      <c r="AE112" s="15">
        <f>J112/N112</f>
        <v>1</v>
      </c>
      <c r="AF112" s="15">
        <f>K112/O112</f>
        <v>1</v>
      </c>
      <c r="AG112" s="15">
        <f>L112/P112</f>
        <v>1</v>
      </c>
      <c r="AH112" s="15">
        <f t="shared" ref="AF112:AH113" si="83">M112/Q112</f>
        <v>1</v>
      </c>
      <c r="AI112" s="15" t="s">
        <v>48</v>
      </c>
      <c r="AJ112" s="15" t="s">
        <v>48</v>
      </c>
      <c r="AK112" s="15" t="s">
        <v>48</v>
      </c>
      <c r="AL112" s="15" t="s">
        <v>48</v>
      </c>
    </row>
    <row r="113" spans="2:38" s="24" customFormat="1" ht="81.75" customHeight="1" x14ac:dyDescent="0.25">
      <c r="B113" s="45">
        <v>85</v>
      </c>
      <c r="C113" s="56" t="s">
        <v>220</v>
      </c>
      <c r="D113" s="56" t="s">
        <v>222</v>
      </c>
      <c r="E113" s="45">
        <v>7022016906</v>
      </c>
      <c r="F113" s="56" t="s">
        <v>1107</v>
      </c>
      <c r="G113" s="13">
        <v>50</v>
      </c>
      <c r="H113" s="54" t="s">
        <v>83</v>
      </c>
      <c r="I113" s="56" t="s">
        <v>225</v>
      </c>
      <c r="J113" s="74">
        <v>47572</v>
      </c>
      <c r="K113" s="44">
        <v>40974</v>
      </c>
      <c r="L113" s="76">
        <v>38693</v>
      </c>
      <c r="M113" s="76">
        <v>33485</v>
      </c>
      <c r="N113" s="21">
        <v>47572</v>
      </c>
      <c r="O113" s="77">
        <v>40974</v>
      </c>
      <c r="P113" s="76">
        <v>38693</v>
      </c>
      <c r="Q113" s="76">
        <v>33485</v>
      </c>
      <c r="R113" s="36" t="s">
        <v>218</v>
      </c>
      <c r="S113" s="74">
        <v>298231</v>
      </c>
      <c r="T113" s="74">
        <v>218188</v>
      </c>
      <c r="U113" s="76">
        <v>201062</v>
      </c>
      <c r="V113" s="76">
        <v>170903</v>
      </c>
      <c r="W113" s="36">
        <v>0</v>
      </c>
      <c r="X113" s="36">
        <v>0</v>
      </c>
      <c r="Y113" s="36">
        <v>0</v>
      </c>
      <c r="Z113" s="36">
        <v>0</v>
      </c>
      <c r="AA113" s="17">
        <v>0</v>
      </c>
      <c r="AB113" s="17">
        <v>0</v>
      </c>
      <c r="AC113" s="17">
        <v>0</v>
      </c>
      <c r="AD113" s="17">
        <v>0</v>
      </c>
      <c r="AE113" s="15">
        <f t="shared" ref="AE113" si="84">J113/N113</f>
        <v>1</v>
      </c>
      <c r="AF113" s="15">
        <f t="shared" si="83"/>
        <v>1</v>
      </c>
      <c r="AG113" s="15">
        <f t="shared" si="83"/>
        <v>1</v>
      </c>
      <c r="AH113" s="15">
        <f t="shared" si="83"/>
        <v>1</v>
      </c>
      <c r="AI113" s="15" t="s">
        <v>48</v>
      </c>
      <c r="AJ113" s="15" t="s">
        <v>48</v>
      </c>
      <c r="AK113" s="15" t="s">
        <v>48</v>
      </c>
      <c r="AL113" s="15" t="s">
        <v>48</v>
      </c>
    </row>
    <row r="114" spans="2:38" s="24" customFormat="1" ht="37.5" customHeight="1" x14ac:dyDescent="0.25">
      <c r="B114" s="156">
        <v>86</v>
      </c>
      <c r="C114" s="139" t="s">
        <v>220</v>
      </c>
      <c r="D114" s="139" t="s">
        <v>223</v>
      </c>
      <c r="E114" s="156">
        <v>7022009024</v>
      </c>
      <c r="F114" s="139" t="s">
        <v>1108</v>
      </c>
      <c r="G114" s="179">
        <v>50</v>
      </c>
      <c r="H114" s="164" t="s">
        <v>48</v>
      </c>
      <c r="I114" s="28" t="s">
        <v>226</v>
      </c>
      <c r="J114" s="74">
        <v>144701</v>
      </c>
      <c r="K114" s="74">
        <v>157569</v>
      </c>
      <c r="L114" s="76">
        <v>157569</v>
      </c>
      <c r="M114" s="76">
        <v>138301</v>
      </c>
      <c r="N114" s="36">
        <v>0</v>
      </c>
      <c r="O114" s="44">
        <v>0</v>
      </c>
      <c r="P114" s="36">
        <v>0</v>
      </c>
      <c r="Q114" s="36">
        <v>0</v>
      </c>
      <c r="R114" s="36" t="s">
        <v>219</v>
      </c>
      <c r="S114" s="44">
        <v>516</v>
      </c>
      <c r="T114" s="44">
        <v>562</v>
      </c>
      <c r="U114" s="36">
        <v>605</v>
      </c>
      <c r="V114" s="36">
        <v>630</v>
      </c>
      <c r="W114" s="36">
        <v>0</v>
      </c>
      <c r="X114" s="36">
        <v>0</v>
      </c>
      <c r="Y114" s="36">
        <v>0</v>
      </c>
      <c r="Z114" s="36">
        <v>0</v>
      </c>
      <c r="AA114" s="17">
        <v>0</v>
      </c>
      <c r="AB114" s="17">
        <v>0</v>
      </c>
      <c r="AC114" s="17">
        <v>0</v>
      </c>
      <c r="AD114" s="17">
        <v>0</v>
      </c>
      <c r="AE114" s="15" t="s">
        <v>48</v>
      </c>
      <c r="AF114" s="15" t="s">
        <v>48</v>
      </c>
      <c r="AG114" s="15" t="s">
        <v>48</v>
      </c>
      <c r="AH114" s="15" t="s">
        <v>48</v>
      </c>
      <c r="AI114" s="15" t="s">
        <v>48</v>
      </c>
      <c r="AJ114" s="15" t="s">
        <v>48</v>
      </c>
      <c r="AK114" s="15" t="s">
        <v>48</v>
      </c>
      <c r="AL114" s="15" t="s">
        <v>48</v>
      </c>
    </row>
    <row r="115" spans="2:38" s="24" customFormat="1" ht="37.5" customHeight="1" x14ac:dyDescent="0.25">
      <c r="B115" s="142"/>
      <c r="C115" s="158"/>
      <c r="D115" s="158"/>
      <c r="E115" s="142"/>
      <c r="F115" s="141"/>
      <c r="G115" s="142"/>
      <c r="H115" s="141"/>
      <c r="I115" s="28" t="s">
        <v>227</v>
      </c>
      <c r="J115" s="74">
        <v>5154</v>
      </c>
      <c r="K115" s="74">
        <v>3292</v>
      </c>
      <c r="L115" s="76">
        <v>4272</v>
      </c>
      <c r="M115" s="76">
        <v>3972</v>
      </c>
      <c r="N115" s="36">
        <v>0</v>
      </c>
      <c r="O115" s="44">
        <v>0</v>
      </c>
      <c r="P115" s="36">
        <v>0</v>
      </c>
      <c r="Q115" s="36">
        <v>0</v>
      </c>
      <c r="R115" s="36" t="s">
        <v>219</v>
      </c>
      <c r="S115" s="44">
        <v>24.5</v>
      </c>
      <c r="T115" s="44">
        <v>24.8</v>
      </c>
      <c r="U115" s="36">
        <v>25.6</v>
      </c>
      <c r="V115" s="36">
        <v>18.399999999999999</v>
      </c>
      <c r="W115" s="36">
        <v>0</v>
      </c>
      <c r="X115" s="36">
        <v>0</v>
      </c>
      <c r="Y115" s="36">
        <v>0</v>
      </c>
      <c r="Z115" s="36">
        <v>0</v>
      </c>
      <c r="AA115" s="17">
        <v>0</v>
      </c>
      <c r="AB115" s="17">
        <v>0</v>
      </c>
      <c r="AC115" s="17">
        <v>0</v>
      </c>
      <c r="AD115" s="17">
        <v>0</v>
      </c>
      <c r="AE115" s="15" t="s">
        <v>48</v>
      </c>
      <c r="AF115" s="15" t="s">
        <v>48</v>
      </c>
      <c r="AG115" s="15" t="s">
        <v>48</v>
      </c>
      <c r="AH115" s="15" t="s">
        <v>48</v>
      </c>
      <c r="AI115" s="15" t="s">
        <v>48</v>
      </c>
      <c r="AJ115" s="15" t="s">
        <v>48</v>
      </c>
      <c r="AK115" s="15" t="s">
        <v>48</v>
      </c>
      <c r="AL115" s="15" t="s">
        <v>48</v>
      </c>
    </row>
    <row r="116" spans="2:38" s="24" customFormat="1" ht="37.5" customHeight="1" x14ac:dyDescent="0.25">
      <c r="B116" s="47">
        <v>87</v>
      </c>
      <c r="C116" s="54" t="s">
        <v>455</v>
      </c>
      <c r="D116" s="56" t="s">
        <v>229</v>
      </c>
      <c r="E116" s="7" t="s">
        <v>1109</v>
      </c>
      <c r="F116" s="56" t="s">
        <v>228</v>
      </c>
      <c r="G116" s="56">
        <v>100</v>
      </c>
      <c r="H116" s="35" t="s">
        <v>48</v>
      </c>
      <c r="I116" s="56" t="s">
        <v>668</v>
      </c>
      <c r="J116" s="78">
        <v>77773.899999999994</v>
      </c>
      <c r="K116" s="78">
        <v>66905</v>
      </c>
      <c r="L116" s="78">
        <v>46309</v>
      </c>
      <c r="M116" s="78">
        <v>13390.5</v>
      </c>
      <c r="N116" s="78">
        <v>13507200</v>
      </c>
      <c r="O116" s="78">
        <v>17478300</v>
      </c>
      <c r="P116" s="56" t="s">
        <v>669</v>
      </c>
      <c r="Q116" s="56" t="s">
        <v>669</v>
      </c>
      <c r="R116" s="56" t="s">
        <v>670</v>
      </c>
      <c r="S116" s="56">
        <v>18.600000000000001</v>
      </c>
      <c r="T116" s="12">
        <v>0</v>
      </c>
      <c r="U116" s="12">
        <v>0</v>
      </c>
      <c r="V116" s="12">
        <v>0</v>
      </c>
      <c r="W116" s="56" t="s">
        <v>669</v>
      </c>
      <c r="X116" s="56" t="s">
        <v>669</v>
      </c>
      <c r="Y116" s="56" t="s">
        <v>669</v>
      </c>
      <c r="Z116" s="56" t="s">
        <v>669</v>
      </c>
      <c r="AA116" s="12">
        <v>0</v>
      </c>
      <c r="AB116" s="12">
        <v>0</v>
      </c>
      <c r="AC116" s="12">
        <v>0</v>
      </c>
      <c r="AD116" s="12">
        <v>0</v>
      </c>
      <c r="AE116" s="98">
        <f>J116/13507200</f>
        <v>5.7579587183131959E-3</v>
      </c>
      <c r="AF116" s="98">
        <f>K116/17478300</f>
        <v>3.8278894400485173E-3</v>
      </c>
      <c r="AG116" s="15" t="s">
        <v>48</v>
      </c>
      <c r="AH116" s="15" t="s">
        <v>48</v>
      </c>
      <c r="AI116" s="15" t="s">
        <v>48</v>
      </c>
      <c r="AJ116" s="15" t="s">
        <v>48</v>
      </c>
      <c r="AK116" s="15" t="s">
        <v>48</v>
      </c>
      <c r="AL116" s="15" t="s">
        <v>48</v>
      </c>
    </row>
    <row r="117" spans="2:38" s="24" customFormat="1" ht="112.5" customHeight="1" x14ac:dyDescent="0.25">
      <c r="B117" s="47">
        <v>88</v>
      </c>
      <c r="C117" s="54" t="s">
        <v>455</v>
      </c>
      <c r="D117" s="56" t="s">
        <v>671</v>
      </c>
      <c r="E117" s="7">
        <v>7017001968</v>
      </c>
      <c r="F117" s="56" t="s">
        <v>228</v>
      </c>
      <c r="G117" s="56">
        <v>100</v>
      </c>
      <c r="H117" s="35" t="s">
        <v>672</v>
      </c>
      <c r="I117" s="56" t="s">
        <v>673</v>
      </c>
      <c r="J117" s="78">
        <v>908432</v>
      </c>
      <c r="K117" s="78">
        <v>653505</v>
      </c>
      <c r="L117" s="78">
        <v>570100</v>
      </c>
      <c r="M117" s="78">
        <v>625864</v>
      </c>
      <c r="N117" s="78">
        <f>1352.3*1000</f>
        <v>1352300</v>
      </c>
      <c r="O117" s="78">
        <f>1326.1*1000</f>
        <v>1326100</v>
      </c>
      <c r="P117" s="56" t="s">
        <v>669</v>
      </c>
      <c r="Q117" s="56" t="s">
        <v>669</v>
      </c>
      <c r="R117" s="56" t="s">
        <v>674</v>
      </c>
      <c r="S117" s="56">
        <v>98.986999999999995</v>
      </c>
      <c r="T117" s="56">
        <f>63.16+122.935</f>
        <v>186.095</v>
      </c>
      <c r="U117" s="56">
        <v>244.6</v>
      </c>
      <c r="V117" s="56">
        <v>262.3</v>
      </c>
      <c r="W117" s="36" t="s">
        <v>675</v>
      </c>
      <c r="X117" s="36" t="s">
        <v>675</v>
      </c>
      <c r="Y117" s="56" t="s">
        <v>669</v>
      </c>
      <c r="Z117" s="56" t="s">
        <v>669</v>
      </c>
      <c r="AA117" s="17">
        <v>841917.4</v>
      </c>
      <c r="AB117" s="17">
        <v>389122.8</v>
      </c>
      <c r="AC117" s="17">
        <v>59944</v>
      </c>
      <c r="AD117" s="17">
        <v>40000</v>
      </c>
      <c r="AE117" s="98">
        <f>J117/N117</f>
        <v>0.67176809879464616</v>
      </c>
      <c r="AF117" s="98">
        <f>K117/O117</f>
        <v>0.49280220194555463</v>
      </c>
      <c r="AG117" s="15" t="s">
        <v>48</v>
      </c>
      <c r="AH117" s="15" t="s">
        <v>48</v>
      </c>
      <c r="AI117" s="15" t="s">
        <v>48</v>
      </c>
      <c r="AJ117" s="15" t="s">
        <v>48</v>
      </c>
      <c r="AK117" s="15" t="s">
        <v>48</v>
      </c>
      <c r="AL117" s="15" t="s">
        <v>48</v>
      </c>
    </row>
    <row r="118" spans="2:38" s="24" customFormat="1" ht="67.5" customHeight="1" x14ac:dyDescent="0.25">
      <c r="B118" s="47">
        <v>89</v>
      </c>
      <c r="C118" s="54" t="s">
        <v>455</v>
      </c>
      <c r="D118" s="56" t="s">
        <v>676</v>
      </c>
      <c r="E118" s="7">
        <v>7017000114</v>
      </c>
      <c r="F118" s="56" t="s">
        <v>228</v>
      </c>
      <c r="G118" s="56">
        <v>100</v>
      </c>
      <c r="H118" s="35" t="s">
        <v>48</v>
      </c>
      <c r="I118" s="56" t="s">
        <v>677</v>
      </c>
      <c r="J118" s="78">
        <v>229116.79999999999</v>
      </c>
      <c r="K118" s="78">
        <v>250316.79999999999</v>
      </c>
      <c r="L118" s="78">
        <v>186247.7</v>
      </c>
      <c r="M118" s="78">
        <v>216254.6</v>
      </c>
      <c r="N118" s="78">
        <f>729*1000</f>
        <v>729000</v>
      </c>
      <c r="O118" s="78">
        <f>768.9*1000</f>
        <v>768900</v>
      </c>
      <c r="P118" s="56" t="s">
        <v>669</v>
      </c>
      <c r="Q118" s="56" t="s">
        <v>669</v>
      </c>
      <c r="R118" s="56" t="s">
        <v>678</v>
      </c>
      <c r="S118" s="56">
        <v>15.3</v>
      </c>
      <c r="T118" s="56">
        <v>13.5</v>
      </c>
      <c r="U118" s="56">
        <v>9.1999999999999993</v>
      </c>
      <c r="V118" s="56">
        <v>10</v>
      </c>
      <c r="W118" s="36">
        <v>42.2</v>
      </c>
      <c r="X118" s="36">
        <v>37.9</v>
      </c>
      <c r="Y118" s="56" t="s">
        <v>669</v>
      </c>
      <c r="Z118" s="56" t="s">
        <v>669</v>
      </c>
      <c r="AA118" s="17">
        <v>299703.2</v>
      </c>
      <c r="AB118" s="17">
        <v>419426.4</v>
      </c>
      <c r="AC118" s="17">
        <v>368205.8</v>
      </c>
      <c r="AD118" s="17">
        <v>337883.1</v>
      </c>
      <c r="AE118" s="98">
        <f t="shared" ref="AE118:AF125" si="85">J118/N118</f>
        <v>0.31428916323731138</v>
      </c>
      <c r="AF118" s="98">
        <f t="shared" si="85"/>
        <v>0.32555182728573284</v>
      </c>
      <c r="AG118" s="56" t="s">
        <v>48</v>
      </c>
      <c r="AH118" s="56" t="s">
        <v>48</v>
      </c>
      <c r="AI118" s="15">
        <f t="shared" ref="AI118:AJ118" si="86">S118/W118</f>
        <v>0.36255924170616111</v>
      </c>
      <c r="AJ118" s="15">
        <f t="shared" si="86"/>
        <v>0.35620052770448551</v>
      </c>
      <c r="AK118" s="56" t="s">
        <v>48</v>
      </c>
      <c r="AL118" s="56" t="s">
        <v>48</v>
      </c>
    </row>
    <row r="119" spans="2:38" s="24" customFormat="1" ht="110.25" customHeight="1" x14ac:dyDescent="0.25">
      <c r="B119" s="47">
        <v>90</v>
      </c>
      <c r="C119" s="54" t="s">
        <v>455</v>
      </c>
      <c r="D119" s="56" t="s">
        <v>679</v>
      </c>
      <c r="E119" s="7">
        <v>7017002136</v>
      </c>
      <c r="F119" s="56" t="s">
        <v>228</v>
      </c>
      <c r="G119" s="56">
        <v>100</v>
      </c>
      <c r="H119" s="35" t="s">
        <v>48</v>
      </c>
      <c r="I119" s="56" t="s">
        <v>680</v>
      </c>
      <c r="J119" s="78">
        <v>41197</v>
      </c>
      <c r="K119" s="78">
        <v>41921</v>
      </c>
      <c r="L119" s="78">
        <v>38667</v>
      </c>
      <c r="M119" s="78">
        <v>34740</v>
      </c>
      <c r="N119" s="78">
        <f>287.7*1000</f>
        <v>287700</v>
      </c>
      <c r="O119" s="78">
        <f>262.5*1000</f>
        <v>262500</v>
      </c>
      <c r="P119" s="56" t="s">
        <v>669</v>
      </c>
      <c r="Q119" s="56" t="s">
        <v>669</v>
      </c>
      <c r="R119" s="56" t="s">
        <v>171</v>
      </c>
      <c r="S119" s="56">
        <v>27480</v>
      </c>
      <c r="T119" s="56">
        <v>9642</v>
      </c>
      <c r="U119" s="56">
        <v>9194</v>
      </c>
      <c r="V119" s="56">
        <v>8275</v>
      </c>
      <c r="W119" s="36" t="s">
        <v>675</v>
      </c>
      <c r="X119" s="36" t="s">
        <v>675</v>
      </c>
      <c r="Y119" s="56" t="s">
        <v>669</v>
      </c>
      <c r="Z119" s="56" t="s">
        <v>669</v>
      </c>
      <c r="AA119" s="17">
        <v>147.80000000000001</v>
      </c>
      <c r="AB119" s="17">
        <v>282.39999999999998</v>
      </c>
      <c r="AC119" s="17">
        <v>5527.4</v>
      </c>
      <c r="AD119" s="17">
        <v>0</v>
      </c>
      <c r="AE119" s="98">
        <f t="shared" si="85"/>
        <v>0.14319429961765728</v>
      </c>
      <c r="AF119" s="98">
        <f t="shared" si="85"/>
        <v>0.15969904761904763</v>
      </c>
      <c r="AG119" s="15" t="s">
        <v>48</v>
      </c>
      <c r="AH119" s="15" t="s">
        <v>48</v>
      </c>
      <c r="AI119" s="15" t="s">
        <v>48</v>
      </c>
      <c r="AJ119" s="15" t="s">
        <v>48</v>
      </c>
      <c r="AK119" s="15" t="s">
        <v>48</v>
      </c>
      <c r="AL119" s="15" t="s">
        <v>48</v>
      </c>
    </row>
    <row r="120" spans="2:38" s="24" customFormat="1" ht="78.75" customHeight="1" x14ac:dyDescent="0.25">
      <c r="B120" s="47">
        <v>91</v>
      </c>
      <c r="C120" s="54" t="s">
        <v>455</v>
      </c>
      <c r="D120" s="56" t="s">
        <v>681</v>
      </c>
      <c r="E120" s="56">
        <v>7021001784</v>
      </c>
      <c r="F120" s="56" t="s">
        <v>228</v>
      </c>
      <c r="G120" s="56">
        <v>100</v>
      </c>
      <c r="H120" s="35" t="s">
        <v>48</v>
      </c>
      <c r="I120" s="56" t="s">
        <v>682</v>
      </c>
      <c r="J120" s="78">
        <v>15841</v>
      </c>
      <c r="K120" s="78">
        <v>16506</v>
      </c>
      <c r="L120" s="78">
        <v>19805</v>
      </c>
      <c r="M120" s="78">
        <v>19368</v>
      </c>
      <c r="N120" s="78">
        <f t="shared" ref="N120:N121" si="87">287.7*1000</f>
        <v>287700</v>
      </c>
      <c r="O120" s="78">
        <f t="shared" ref="O120:O121" si="88">262.5*1000</f>
        <v>262500</v>
      </c>
      <c r="P120" s="56" t="s">
        <v>669</v>
      </c>
      <c r="Q120" s="56" t="s">
        <v>669</v>
      </c>
      <c r="R120" s="56" t="s">
        <v>683</v>
      </c>
      <c r="S120" s="56">
        <v>1168</v>
      </c>
      <c r="T120" s="56">
        <v>1048</v>
      </c>
      <c r="U120" s="56">
        <v>1019</v>
      </c>
      <c r="V120" s="56">
        <v>1026</v>
      </c>
      <c r="W120" s="36" t="s">
        <v>675</v>
      </c>
      <c r="X120" s="36" t="s">
        <v>675</v>
      </c>
      <c r="Y120" s="36" t="s">
        <v>675</v>
      </c>
      <c r="Z120" s="36" t="s">
        <v>675</v>
      </c>
      <c r="AA120" s="17">
        <v>1259.0999999999999</v>
      </c>
      <c r="AB120" s="17">
        <v>1315.9</v>
      </c>
      <c r="AC120" s="17">
        <v>0</v>
      </c>
      <c r="AD120" s="17">
        <v>0</v>
      </c>
      <c r="AE120" s="98">
        <f t="shared" si="85"/>
        <v>5.506082725060827E-2</v>
      </c>
      <c r="AF120" s="98">
        <f t="shared" si="85"/>
        <v>6.2880000000000005E-2</v>
      </c>
      <c r="AG120" s="15" t="s">
        <v>48</v>
      </c>
      <c r="AH120" s="15" t="s">
        <v>48</v>
      </c>
      <c r="AI120" s="15" t="s">
        <v>48</v>
      </c>
      <c r="AJ120" s="15" t="s">
        <v>48</v>
      </c>
      <c r="AK120" s="15" t="s">
        <v>48</v>
      </c>
      <c r="AL120" s="15" t="s">
        <v>48</v>
      </c>
    </row>
    <row r="121" spans="2:38" s="24" customFormat="1" ht="87.75" customHeight="1" x14ac:dyDescent="0.25">
      <c r="B121" s="47">
        <v>92</v>
      </c>
      <c r="C121" s="54" t="s">
        <v>455</v>
      </c>
      <c r="D121" s="54" t="s">
        <v>684</v>
      </c>
      <c r="E121" s="56">
        <v>7017062569</v>
      </c>
      <c r="F121" s="56" t="s">
        <v>228</v>
      </c>
      <c r="G121" s="56">
        <v>100</v>
      </c>
      <c r="H121" s="35" t="s">
        <v>48</v>
      </c>
      <c r="I121" s="54" t="s">
        <v>685</v>
      </c>
      <c r="J121" s="78">
        <v>7670</v>
      </c>
      <c r="K121" s="78">
        <v>12158</v>
      </c>
      <c r="L121" s="78">
        <v>11273</v>
      </c>
      <c r="M121" s="78">
        <v>6672</v>
      </c>
      <c r="N121" s="78">
        <f t="shared" si="87"/>
        <v>287700</v>
      </c>
      <c r="O121" s="78">
        <f t="shared" si="88"/>
        <v>262500</v>
      </c>
      <c r="P121" s="56" t="s">
        <v>669</v>
      </c>
      <c r="Q121" s="56" t="s">
        <v>669</v>
      </c>
      <c r="R121" s="56" t="s">
        <v>686</v>
      </c>
      <c r="S121" s="56">
        <v>2310.2399999999998</v>
      </c>
      <c r="T121" s="56">
        <v>2185.11</v>
      </c>
      <c r="U121" s="56">
        <v>2185.11</v>
      </c>
      <c r="V121" s="56">
        <v>1948.32</v>
      </c>
      <c r="W121" s="14" t="s">
        <v>675</v>
      </c>
      <c r="X121" s="14" t="s">
        <v>675</v>
      </c>
      <c r="Y121" s="36" t="s">
        <v>675</v>
      </c>
      <c r="Z121" s="36" t="s">
        <v>675</v>
      </c>
      <c r="AA121" s="41">
        <v>275.89999999999998</v>
      </c>
      <c r="AB121" s="41">
        <v>1449.7</v>
      </c>
      <c r="AC121" s="41">
        <v>0</v>
      </c>
      <c r="AD121" s="41">
        <v>4078</v>
      </c>
      <c r="AE121" s="98">
        <f t="shared" si="85"/>
        <v>2.6659714980882866E-2</v>
      </c>
      <c r="AF121" s="98">
        <f t="shared" si="85"/>
        <v>4.6316190476190476E-2</v>
      </c>
      <c r="AG121" s="15" t="s">
        <v>48</v>
      </c>
      <c r="AH121" s="15" t="s">
        <v>48</v>
      </c>
      <c r="AI121" s="15" t="s">
        <v>48</v>
      </c>
      <c r="AJ121" s="15" t="s">
        <v>48</v>
      </c>
      <c r="AK121" s="15" t="s">
        <v>48</v>
      </c>
      <c r="AL121" s="15" t="s">
        <v>48</v>
      </c>
    </row>
    <row r="122" spans="2:38" s="24" customFormat="1" ht="78.75" customHeight="1" x14ac:dyDescent="0.25">
      <c r="B122" s="47">
        <v>93</v>
      </c>
      <c r="C122" s="54" t="s">
        <v>455</v>
      </c>
      <c r="D122" s="54" t="s">
        <v>687</v>
      </c>
      <c r="E122" s="56">
        <v>7021001569</v>
      </c>
      <c r="F122" s="56" t="s">
        <v>228</v>
      </c>
      <c r="G122" s="56">
        <v>100</v>
      </c>
      <c r="H122" s="35" t="s">
        <v>48</v>
      </c>
      <c r="I122" s="54" t="s">
        <v>688</v>
      </c>
      <c r="J122" s="78">
        <v>0</v>
      </c>
      <c r="K122" s="78">
        <v>46599</v>
      </c>
      <c r="L122" s="78">
        <v>19899</v>
      </c>
      <c r="M122" s="78">
        <v>19268</v>
      </c>
      <c r="N122" s="78">
        <f>9023.6*1000</f>
        <v>9023600</v>
      </c>
      <c r="O122" s="78">
        <f>9519.7*1000</f>
        <v>9519700</v>
      </c>
      <c r="P122" s="56" t="s">
        <v>669</v>
      </c>
      <c r="Q122" s="56" t="s">
        <v>669</v>
      </c>
      <c r="R122" s="56" t="s">
        <v>689</v>
      </c>
      <c r="S122" s="56">
        <v>0</v>
      </c>
      <c r="T122" s="56">
        <v>434.1</v>
      </c>
      <c r="U122" s="56">
        <v>449.5</v>
      </c>
      <c r="V122" s="56">
        <v>442.6</v>
      </c>
      <c r="W122" s="14" t="s">
        <v>675</v>
      </c>
      <c r="X122" s="14" t="s">
        <v>675</v>
      </c>
      <c r="Y122" s="44" t="s">
        <v>675</v>
      </c>
      <c r="Z122" s="44" t="s">
        <v>675</v>
      </c>
      <c r="AA122" s="41">
        <v>0</v>
      </c>
      <c r="AB122" s="41">
        <v>567.79999999999995</v>
      </c>
      <c r="AC122" s="41">
        <v>12600</v>
      </c>
      <c r="AD122" s="41">
        <v>0</v>
      </c>
      <c r="AE122" s="98">
        <f t="shared" si="85"/>
        <v>0</v>
      </c>
      <c r="AF122" s="98">
        <f t="shared" si="85"/>
        <v>4.8950071956049036E-3</v>
      </c>
      <c r="AG122" s="15" t="s">
        <v>48</v>
      </c>
      <c r="AH122" s="15" t="s">
        <v>48</v>
      </c>
      <c r="AI122" s="15" t="s">
        <v>48</v>
      </c>
      <c r="AJ122" s="15" t="s">
        <v>48</v>
      </c>
      <c r="AK122" s="15" t="s">
        <v>48</v>
      </c>
      <c r="AL122" s="15" t="s">
        <v>48</v>
      </c>
    </row>
    <row r="123" spans="2:38" s="24" customFormat="1" ht="82.5" customHeight="1" x14ac:dyDescent="0.25">
      <c r="B123" s="47">
        <v>94</v>
      </c>
      <c r="C123" s="54" t="s">
        <v>455</v>
      </c>
      <c r="D123" s="54" t="s">
        <v>690</v>
      </c>
      <c r="E123" s="54">
        <v>7020012656</v>
      </c>
      <c r="F123" s="56" t="s">
        <v>228</v>
      </c>
      <c r="G123" s="56">
        <v>100</v>
      </c>
      <c r="H123" s="35" t="s">
        <v>48</v>
      </c>
      <c r="I123" s="54" t="s">
        <v>691</v>
      </c>
      <c r="J123" s="78">
        <v>381813.7</v>
      </c>
      <c r="K123" s="78">
        <v>31428.6</v>
      </c>
      <c r="L123" s="78">
        <v>205475</v>
      </c>
      <c r="M123" s="78">
        <v>6660</v>
      </c>
      <c r="N123" s="78">
        <f>13507.2*1000</f>
        <v>13507200</v>
      </c>
      <c r="O123" s="78">
        <f>17478.3*1000</f>
        <v>17478300</v>
      </c>
      <c r="P123" s="56" t="s">
        <v>669</v>
      </c>
      <c r="Q123" s="56" t="s">
        <v>669</v>
      </c>
      <c r="R123" s="54" t="s">
        <v>217</v>
      </c>
      <c r="S123" s="80">
        <v>2398</v>
      </c>
      <c r="T123" s="80">
        <v>4284.6000000000004</v>
      </c>
      <c r="U123" s="56">
        <v>0</v>
      </c>
      <c r="V123" s="56">
        <v>0</v>
      </c>
      <c r="W123" s="14" t="s">
        <v>675</v>
      </c>
      <c r="X123" s="14" t="s">
        <v>675</v>
      </c>
      <c r="Y123" s="44" t="s">
        <v>675</v>
      </c>
      <c r="Z123" s="44" t="s">
        <v>675</v>
      </c>
      <c r="AA123" s="41">
        <v>49001</v>
      </c>
      <c r="AB123" s="41">
        <v>111799.2</v>
      </c>
      <c r="AC123" s="12">
        <v>167922.1</v>
      </c>
      <c r="AD123" s="12">
        <v>0</v>
      </c>
      <c r="AE123" s="98">
        <f t="shared" si="85"/>
        <v>2.8267420338782281E-2</v>
      </c>
      <c r="AF123" s="98">
        <f t="shared" si="85"/>
        <v>1.7981497056349873E-3</v>
      </c>
      <c r="AG123" s="15" t="s">
        <v>48</v>
      </c>
      <c r="AH123" s="15" t="s">
        <v>48</v>
      </c>
      <c r="AI123" s="15" t="s">
        <v>48</v>
      </c>
      <c r="AJ123" s="15" t="s">
        <v>48</v>
      </c>
      <c r="AK123" s="15" t="s">
        <v>48</v>
      </c>
      <c r="AL123" s="15" t="s">
        <v>48</v>
      </c>
    </row>
    <row r="124" spans="2:38" s="24" customFormat="1" ht="96.75" customHeight="1" x14ac:dyDescent="0.25">
      <c r="B124" s="47">
        <v>95</v>
      </c>
      <c r="C124" s="54" t="s">
        <v>455</v>
      </c>
      <c r="D124" s="55" t="s">
        <v>692</v>
      </c>
      <c r="E124" s="7">
        <v>7017003370</v>
      </c>
      <c r="F124" s="56" t="s">
        <v>228</v>
      </c>
      <c r="G124" s="56">
        <v>100</v>
      </c>
      <c r="H124" s="54" t="s">
        <v>83</v>
      </c>
      <c r="I124" s="55" t="s">
        <v>693</v>
      </c>
      <c r="J124" s="78">
        <v>395554</v>
      </c>
      <c r="K124" s="78">
        <v>407338</v>
      </c>
      <c r="L124" s="78">
        <v>562118</v>
      </c>
      <c r="M124" s="78">
        <v>560000</v>
      </c>
      <c r="N124" s="78">
        <f>64915.5*1000</f>
        <v>64915500</v>
      </c>
      <c r="O124" s="78">
        <f>68485.7*1000</f>
        <v>68485700</v>
      </c>
      <c r="P124" s="56" t="s">
        <v>669</v>
      </c>
      <c r="Q124" s="56" t="s">
        <v>669</v>
      </c>
      <c r="R124" s="56" t="s">
        <v>217</v>
      </c>
      <c r="S124" s="82">
        <v>437447</v>
      </c>
      <c r="T124" s="82">
        <v>451875</v>
      </c>
      <c r="U124" s="82">
        <v>623259</v>
      </c>
      <c r="V124" s="83">
        <v>620500</v>
      </c>
      <c r="W124" s="44" t="s">
        <v>675</v>
      </c>
      <c r="X124" s="44" t="s">
        <v>675</v>
      </c>
      <c r="Y124" s="44" t="s">
        <v>675</v>
      </c>
      <c r="Z124" s="44" t="s">
        <v>675</v>
      </c>
      <c r="AA124" s="12">
        <v>0</v>
      </c>
      <c r="AB124" s="12">
        <v>0</v>
      </c>
      <c r="AC124" s="12">
        <v>0</v>
      </c>
      <c r="AD124" s="12">
        <v>0</v>
      </c>
      <c r="AE124" s="98">
        <f>J124/N124</f>
        <v>6.0933675316372825E-3</v>
      </c>
      <c r="AF124" s="98">
        <f>K124/O124</f>
        <v>5.9477817997041719E-3</v>
      </c>
      <c r="AG124" s="15" t="s">
        <v>48</v>
      </c>
      <c r="AH124" s="15" t="s">
        <v>48</v>
      </c>
      <c r="AI124" s="15" t="s">
        <v>48</v>
      </c>
      <c r="AJ124" s="15" t="s">
        <v>48</v>
      </c>
      <c r="AK124" s="15" t="s">
        <v>48</v>
      </c>
      <c r="AL124" s="15" t="s">
        <v>48</v>
      </c>
    </row>
    <row r="125" spans="2:38" s="24" customFormat="1" ht="99" customHeight="1" x14ac:dyDescent="0.25">
      <c r="B125" s="47">
        <v>96</v>
      </c>
      <c r="C125" s="54" t="s">
        <v>455</v>
      </c>
      <c r="D125" s="55" t="s">
        <v>694</v>
      </c>
      <c r="E125" s="7">
        <v>7017000308</v>
      </c>
      <c r="F125" s="56" t="s">
        <v>228</v>
      </c>
      <c r="G125" s="56">
        <v>100</v>
      </c>
      <c r="H125" s="35" t="s">
        <v>695</v>
      </c>
      <c r="I125" s="55" t="s">
        <v>696</v>
      </c>
      <c r="J125" s="78">
        <v>5660</v>
      </c>
      <c r="K125" s="78">
        <v>5461</v>
      </c>
      <c r="L125" s="78">
        <v>5156</v>
      </c>
      <c r="M125" s="78">
        <v>6340</v>
      </c>
      <c r="N125" s="78">
        <f t="shared" ref="N125" si="89">64915.5*1000</f>
        <v>64915500</v>
      </c>
      <c r="O125" s="78">
        <f t="shared" ref="O125" si="90">68485.7*1000</f>
        <v>68485700</v>
      </c>
      <c r="P125" s="56" t="s">
        <v>669</v>
      </c>
      <c r="Q125" s="56" t="s">
        <v>669</v>
      </c>
      <c r="R125" s="56" t="s">
        <v>171</v>
      </c>
      <c r="S125" s="83">
        <v>6100</v>
      </c>
      <c r="T125" s="83">
        <v>6000</v>
      </c>
      <c r="U125" s="83">
        <v>5150</v>
      </c>
      <c r="V125" s="83">
        <v>5950</v>
      </c>
      <c r="W125" s="44" t="s">
        <v>675</v>
      </c>
      <c r="X125" s="44" t="s">
        <v>675</v>
      </c>
      <c r="Y125" s="44" t="s">
        <v>675</v>
      </c>
      <c r="Z125" s="44" t="s">
        <v>675</v>
      </c>
      <c r="AA125" s="12">
        <v>0</v>
      </c>
      <c r="AB125" s="12">
        <v>0</v>
      </c>
      <c r="AC125" s="12">
        <v>0</v>
      </c>
      <c r="AD125" s="12">
        <v>0</v>
      </c>
      <c r="AE125" s="99">
        <f>J125/N125</f>
        <v>8.7190270428480103E-5</v>
      </c>
      <c r="AF125" s="99">
        <f t="shared" si="85"/>
        <v>7.9739274038229883E-5</v>
      </c>
      <c r="AG125" s="15" t="s">
        <v>48</v>
      </c>
      <c r="AH125" s="15" t="s">
        <v>48</v>
      </c>
      <c r="AI125" s="15" t="s">
        <v>48</v>
      </c>
      <c r="AJ125" s="15" t="s">
        <v>48</v>
      </c>
      <c r="AK125" s="15" t="s">
        <v>48</v>
      </c>
      <c r="AL125" s="15" t="s">
        <v>48</v>
      </c>
    </row>
    <row r="126" spans="2:38" s="24" customFormat="1" ht="60" customHeight="1" x14ac:dyDescent="0.25">
      <c r="B126" s="126">
        <v>97</v>
      </c>
      <c r="C126" s="131" t="s">
        <v>455</v>
      </c>
      <c r="D126" s="130" t="s">
        <v>697</v>
      </c>
      <c r="E126" s="7">
        <v>7021056409</v>
      </c>
      <c r="F126" s="129" t="s">
        <v>228</v>
      </c>
      <c r="G126" s="83">
        <v>100</v>
      </c>
      <c r="H126" s="35" t="s">
        <v>51</v>
      </c>
      <c r="I126" s="130" t="s">
        <v>274</v>
      </c>
      <c r="J126" s="78">
        <v>2543.259</v>
      </c>
      <c r="K126" s="78">
        <v>2681.25</v>
      </c>
      <c r="L126" s="78">
        <v>1984.4459999999999</v>
      </c>
      <c r="M126" s="78">
        <v>1981.146</v>
      </c>
      <c r="N126" s="129" t="s">
        <v>669</v>
      </c>
      <c r="O126" s="129" t="s">
        <v>669</v>
      </c>
      <c r="P126" s="129" t="s">
        <v>669</v>
      </c>
      <c r="Q126" s="129" t="s">
        <v>669</v>
      </c>
      <c r="R126" s="129" t="s">
        <v>698</v>
      </c>
      <c r="S126" s="83">
        <v>603.11</v>
      </c>
      <c r="T126" s="83">
        <v>686.25</v>
      </c>
      <c r="U126" s="83">
        <v>588.25</v>
      </c>
      <c r="V126" s="83">
        <v>569.4</v>
      </c>
      <c r="W126" s="129" t="s">
        <v>669</v>
      </c>
      <c r="X126" s="129" t="s">
        <v>669</v>
      </c>
      <c r="Y126" s="129" t="s">
        <v>669</v>
      </c>
      <c r="Z126" s="129" t="s">
        <v>669</v>
      </c>
      <c r="AA126" s="12">
        <v>32157.93</v>
      </c>
      <c r="AB126" s="12">
        <v>32520.521000000001</v>
      </c>
      <c r="AC126" s="12">
        <v>33154.603999999999</v>
      </c>
      <c r="AD126" s="12">
        <v>35976.1806</v>
      </c>
      <c r="AE126" s="15" t="s">
        <v>48</v>
      </c>
      <c r="AF126" s="15" t="s">
        <v>48</v>
      </c>
      <c r="AG126" s="15" t="s">
        <v>48</v>
      </c>
      <c r="AH126" s="15" t="s">
        <v>48</v>
      </c>
      <c r="AI126" s="15" t="s">
        <v>48</v>
      </c>
      <c r="AJ126" s="15" t="s">
        <v>48</v>
      </c>
      <c r="AK126" s="15" t="s">
        <v>48</v>
      </c>
      <c r="AL126" s="15" t="s">
        <v>48</v>
      </c>
    </row>
    <row r="127" spans="2:38" s="24" customFormat="1" ht="64.5" customHeight="1" x14ac:dyDescent="0.25">
      <c r="B127" s="126">
        <v>98</v>
      </c>
      <c r="C127" s="131" t="s">
        <v>455</v>
      </c>
      <c r="D127" s="130" t="s">
        <v>699</v>
      </c>
      <c r="E127" s="7">
        <v>7021056399</v>
      </c>
      <c r="F127" s="129" t="s">
        <v>228</v>
      </c>
      <c r="G127" s="129">
        <v>100</v>
      </c>
      <c r="H127" s="35" t="s">
        <v>51</v>
      </c>
      <c r="I127" s="130" t="s">
        <v>365</v>
      </c>
      <c r="J127" s="78">
        <v>1148.0250000000001</v>
      </c>
      <c r="K127" s="78">
        <v>997.95699999999999</v>
      </c>
      <c r="L127" s="78">
        <v>566.91300000000001</v>
      </c>
      <c r="M127" s="78">
        <v>973.21199999999999</v>
      </c>
      <c r="N127" s="129" t="s">
        <v>669</v>
      </c>
      <c r="O127" s="129" t="s">
        <v>669</v>
      </c>
      <c r="P127" s="129" t="s">
        <v>669</v>
      </c>
      <c r="Q127" s="129" t="s">
        <v>669</v>
      </c>
      <c r="R127" s="129" t="s">
        <v>698</v>
      </c>
      <c r="S127" s="83">
        <v>362.78</v>
      </c>
      <c r="T127" s="83">
        <v>366.75</v>
      </c>
      <c r="U127" s="83">
        <v>364.33</v>
      </c>
      <c r="V127" s="83">
        <v>348</v>
      </c>
      <c r="W127" s="129" t="s">
        <v>669</v>
      </c>
      <c r="X127" s="129" t="s">
        <v>669</v>
      </c>
      <c r="Y127" s="129" t="s">
        <v>669</v>
      </c>
      <c r="Z127" s="129" t="s">
        <v>669</v>
      </c>
      <c r="AA127" s="12">
        <v>22720.58</v>
      </c>
      <c r="AB127" s="12">
        <v>20929.737000000001</v>
      </c>
      <c r="AC127" s="12">
        <v>23162.373</v>
      </c>
      <c r="AD127" s="12">
        <v>25388.735499999999</v>
      </c>
      <c r="AE127" s="15" t="s">
        <v>48</v>
      </c>
      <c r="AF127" s="15" t="s">
        <v>48</v>
      </c>
      <c r="AG127" s="15" t="s">
        <v>48</v>
      </c>
      <c r="AH127" s="15" t="s">
        <v>48</v>
      </c>
      <c r="AI127" s="15" t="s">
        <v>48</v>
      </c>
      <c r="AJ127" s="15" t="s">
        <v>48</v>
      </c>
      <c r="AK127" s="15" t="s">
        <v>48</v>
      </c>
      <c r="AL127" s="15" t="s">
        <v>48</v>
      </c>
    </row>
    <row r="128" spans="2:38" s="24" customFormat="1" ht="59.25" customHeight="1" x14ac:dyDescent="0.25">
      <c r="B128" s="126">
        <v>99</v>
      </c>
      <c r="C128" s="131" t="s">
        <v>455</v>
      </c>
      <c r="D128" s="130" t="s">
        <v>700</v>
      </c>
      <c r="E128" s="7">
        <v>7020036689</v>
      </c>
      <c r="F128" s="129" t="s">
        <v>228</v>
      </c>
      <c r="G128" s="129">
        <v>100</v>
      </c>
      <c r="H128" s="35" t="s">
        <v>51</v>
      </c>
      <c r="I128" s="130" t="s">
        <v>274</v>
      </c>
      <c r="J128" s="78">
        <v>7096.21</v>
      </c>
      <c r="K128" s="78">
        <v>8211.9969999999994</v>
      </c>
      <c r="L128" s="78">
        <v>4970.982</v>
      </c>
      <c r="M128" s="78">
        <v>8234.7450000000008</v>
      </c>
      <c r="N128" s="129" t="s">
        <v>669</v>
      </c>
      <c r="O128" s="129" t="s">
        <v>669</v>
      </c>
      <c r="P128" s="129" t="s">
        <v>669</v>
      </c>
      <c r="Q128" s="129" t="s">
        <v>669</v>
      </c>
      <c r="R128" s="129" t="s">
        <v>698</v>
      </c>
      <c r="S128" s="83">
        <v>695.75</v>
      </c>
      <c r="T128" s="83">
        <v>634.5</v>
      </c>
      <c r="U128" s="83">
        <v>617</v>
      </c>
      <c r="V128" s="83">
        <v>598.75</v>
      </c>
      <c r="W128" s="129" t="s">
        <v>669</v>
      </c>
      <c r="X128" s="129" t="s">
        <v>669</v>
      </c>
      <c r="Y128" s="129" t="s">
        <v>669</v>
      </c>
      <c r="Z128" s="129" t="s">
        <v>669</v>
      </c>
      <c r="AA128" s="12">
        <v>35927.050000000003</v>
      </c>
      <c r="AB128" s="12">
        <v>36021.482000000004</v>
      </c>
      <c r="AC128" s="12">
        <v>39626.144999999997</v>
      </c>
      <c r="AD128" s="12">
        <v>43119.723969999999</v>
      </c>
      <c r="AE128" s="15" t="s">
        <v>48</v>
      </c>
      <c r="AF128" s="15" t="s">
        <v>48</v>
      </c>
      <c r="AG128" s="15" t="s">
        <v>48</v>
      </c>
      <c r="AH128" s="15" t="s">
        <v>48</v>
      </c>
      <c r="AI128" s="15" t="s">
        <v>48</v>
      </c>
      <c r="AJ128" s="15" t="s">
        <v>48</v>
      </c>
      <c r="AK128" s="15" t="s">
        <v>48</v>
      </c>
      <c r="AL128" s="15" t="s">
        <v>48</v>
      </c>
    </row>
    <row r="129" spans="2:38" s="24" customFormat="1" ht="72" customHeight="1" x14ac:dyDescent="0.25">
      <c r="B129" s="126">
        <v>100</v>
      </c>
      <c r="C129" s="131" t="s">
        <v>455</v>
      </c>
      <c r="D129" s="130" t="s">
        <v>701</v>
      </c>
      <c r="E129" s="7">
        <v>7019036620</v>
      </c>
      <c r="F129" s="129" t="s">
        <v>228</v>
      </c>
      <c r="G129" s="129">
        <v>100</v>
      </c>
      <c r="H129" s="35" t="s">
        <v>51</v>
      </c>
      <c r="I129" s="130" t="s">
        <v>365</v>
      </c>
      <c r="J129" s="78">
        <v>601.80499999999995</v>
      </c>
      <c r="K129" s="78">
        <v>645.97199999999998</v>
      </c>
      <c r="L129" s="78">
        <v>248.072</v>
      </c>
      <c r="M129" s="78">
        <v>374.71499999999997</v>
      </c>
      <c r="N129" s="129" t="s">
        <v>669</v>
      </c>
      <c r="O129" s="129" t="s">
        <v>669</v>
      </c>
      <c r="P129" s="129" t="s">
        <v>669</v>
      </c>
      <c r="Q129" s="129" t="s">
        <v>669</v>
      </c>
      <c r="R129" s="129" t="s">
        <v>698</v>
      </c>
      <c r="S129" s="83">
        <v>327.89</v>
      </c>
      <c r="T129" s="83">
        <v>277.83</v>
      </c>
      <c r="U129" s="83">
        <v>270.25</v>
      </c>
      <c r="V129" s="83">
        <v>259</v>
      </c>
      <c r="W129" s="129" t="s">
        <v>669</v>
      </c>
      <c r="X129" s="129" t="s">
        <v>669</v>
      </c>
      <c r="Y129" s="129" t="s">
        <v>669</v>
      </c>
      <c r="Z129" s="129" t="s">
        <v>669</v>
      </c>
      <c r="AA129" s="12">
        <v>18906.27</v>
      </c>
      <c r="AB129" s="12">
        <v>17909.717000000001</v>
      </c>
      <c r="AC129" s="12">
        <v>19054.857</v>
      </c>
      <c r="AD129" s="12">
        <v>20316.6819</v>
      </c>
      <c r="AE129" s="15" t="s">
        <v>48</v>
      </c>
      <c r="AF129" s="15" t="s">
        <v>48</v>
      </c>
      <c r="AG129" s="15" t="s">
        <v>48</v>
      </c>
      <c r="AH129" s="15" t="s">
        <v>48</v>
      </c>
      <c r="AI129" s="15" t="s">
        <v>48</v>
      </c>
      <c r="AJ129" s="15" t="s">
        <v>48</v>
      </c>
      <c r="AK129" s="15" t="s">
        <v>48</v>
      </c>
      <c r="AL129" s="15" t="s">
        <v>48</v>
      </c>
    </row>
    <row r="130" spans="2:38" s="24" customFormat="1" ht="69.75" customHeight="1" x14ac:dyDescent="0.25">
      <c r="B130" s="126">
        <v>101</v>
      </c>
      <c r="C130" s="131" t="s">
        <v>455</v>
      </c>
      <c r="D130" s="130" t="s">
        <v>702</v>
      </c>
      <c r="E130" s="7">
        <v>7018025520</v>
      </c>
      <c r="F130" s="129" t="s">
        <v>228</v>
      </c>
      <c r="G130" s="129">
        <v>100</v>
      </c>
      <c r="H130" s="35" t="s">
        <v>51</v>
      </c>
      <c r="I130" s="130" t="s">
        <v>274</v>
      </c>
      <c r="J130" s="78">
        <v>1076.3230000000001</v>
      </c>
      <c r="K130" s="78">
        <v>1178.8869999999999</v>
      </c>
      <c r="L130" s="78">
        <v>692.40099999999995</v>
      </c>
      <c r="M130" s="78">
        <v>1055.636</v>
      </c>
      <c r="N130" s="129" t="s">
        <v>669</v>
      </c>
      <c r="O130" s="129" t="s">
        <v>669</v>
      </c>
      <c r="P130" s="129" t="s">
        <v>669</v>
      </c>
      <c r="Q130" s="129" t="s">
        <v>669</v>
      </c>
      <c r="R130" s="129" t="s">
        <v>698</v>
      </c>
      <c r="S130" s="83">
        <v>473.78</v>
      </c>
      <c r="T130" s="83">
        <v>464.08</v>
      </c>
      <c r="U130" s="83">
        <v>458.67</v>
      </c>
      <c r="V130" s="83">
        <v>454.42</v>
      </c>
      <c r="W130" s="129" t="s">
        <v>669</v>
      </c>
      <c r="X130" s="129" t="s">
        <v>669</v>
      </c>
      <c r="Y130" s="129" t="s">
        <v>669</v>
      </c>
      <c r="Z130" s="129" t="s">
        <v>669</v>
      </c>
      <c r="AA130" s="12">
        <v>23371.583999999999</v>
      </c>
      <c r="AB130" s="12">
        <v>25466.748</v>
      </c>
      <c r="AC130" s="12">
        <v>27437.362000000001</v>
      </c>
      <c r="AD130" s="12">
        <v>28756.17</v>
      </c>
      <c r="AE130" s="15" t="s">
        <v>48</v>
      </c>
      <c r="AF130" s="15" t="s">
        <v>48</v>
      </c>
      <c r="AG130" s="15" t="s">
        <v>48</v>
      </c>
      <c r="AH130" s="15" t="s">
        <v>48</v>
      </c>
      <c r="AI130" s="15" t="s">
        <v>48</v>
      </c>
      <c r="AJ130" s="15" t="s">
        <v>48</v>
      </c>
      <c r="AK130" s="15" t="s">
        <v>48</v>
      </c>
      <c r="AL130" s="15" t="s">
        <v>48</v>
      </c>
    </row>
    <row r="131" spans="2:38" s="24" customFormat="1" ht="47.25" customHeight="1" x14ac:dyDescent="0.25">
      <c r="B131" s="126">
        <v>102</v>
      </c>
      <c r="C131" s="131" t="s">
        <v>455</v>
      </c>
      <c r="D131" s="130" t="s">
        <v>703</v>
      </c>
      <c r="E131" s="7">
        <v>7017116172</v>
      </c>
      <c r="F131" s="129" t="s">
        <v>228</v>
      </c>
      <c r="G131" s="129">
        <v>100</v>
      </c>
      <c r="H131" s="35" t="s">
        <v>51</v>
      </c>
      <c r="I131" s="130" t="s">
        <v>274</v>
      </c>
      <c r="J131" s="78">
        <v>199.619</v>
      </c>
      <c r="K131" s="78">
        <v>240.05600000000001</v>
      </c>
      <c r="L131" s="78">
        <v>168.023</v>
      </c>
      <c r="M131" s="78">
        <v>298.99900000000002</v>
      </c>
      <c r="N131" s="129" t="s">
        <v>669</v>
      </c>
      <c r="O131" s="129" t="s">
        <v>669</v>
      </c>
      <c r="P131" s="129" t="s">
        <v>669</v>
      </c>
      <c r="Q131" s="129" t="s">
        <v>669</v>
      </c>
      <c r="R131" s="129" t="s">
        <v>698</v>
      </c>
      <c r="S131" s="83">
        <v>174.11</v>
      </c>
      <c r="T131" s="83">
        <v>170.75</v>
      </c>
      <c r="U131" s="83">
        <v>165.67</v>
      </c>
      <c r="V131" s="83">
        <v>150.83000000000001</v>
      </c>
      <c r="W131" s="129" t="s">
        <v>669</v>
      </c>
      <c r="X131" s="129" t="s">
        <v>669</v>
      </c>
      <c r="Y131" s="129" t="s">
        <v>669</v>
      </c>
      <c r="Z131" s="129" t="s">
        <v>669</v>
      </c>
      <c r="AA131" s="12">
        <v>10047.448</v>
      </c>
      <c r="AB131" s="12">
        <v>10035.316999999999</v>
      </c>
      <c r="AC131" s="12">
        <v>10522.701999999999</v>
      </c>
      <c r="AD131" s="12">
        <v>10757.0214</v>
      </c>
      <c r="AE131" s="15" t="s">
        <v>48</v>
      </c>
      <c r="AF131" s="15" t="s">
        <v>48</v>
      </c>
      <c r="AG131" s="15" t="s">
        <v>48</v>
      </c>
      <c r="AH131" s="15" t="s">
        <v>48</v>
      </c>
      <c r="AI131" s="15" t="s">
        <v>48</v>
      </c>
      <c r="AJ131" s="15" t="s">
        <v>48</v>
      </c>
      <c r="AK131" s="15" t="s">
        <v>48</v>
      </c>
      <c r="AL131" s="15" t="s">
        <v>48</v>
      </c>
    </row>
    <row r="132" spans="2:38" s="24" customFormat="1" ht="59.25" customHeight="1" x14ac:dyDescent="0.25">
      <c r="B132" s="126">
        <v>103</v>
      </c>
      <c r="C132" s="131" t="s">
        <v>455</v>
      </c>
      <c r="D132" s="130" t="s">
        <v>704</v>
      </c>
      <c r="E132" s="7">
        <v>7021056381</v>
      </c>
      <c r="F132" s="129" t="s">
        <v>228</v>
      </c>
      <c r="G132" s="129">
        <v>100</v>
      </c>
      <c r="H132" s="35" t="s">
        <v>51</v>
      </c>
      <c r="I132" s="130" t="s">
        <v>274</v>
      </c>
      <c r="J132" s="78">
        <v>9795.6769999999997</v>
      </c>
      <c r="K132" s="78">
        <v>10790.448</v>
      </c>
      <c r="L132" s="78">
        <v>9345.2919999999995</v>
      </c>
      <c r="M132" s="78">
        <v>12607.165999999999</v>
      </c>
      <c r="N132" s="129" t="s">
        <v>669</v>
      </c>
      <c r="O132" s="129" t="s">
        <v>669</v>
      </c>
      <c r="P132" s="129" t="s">
        <v>669</v>
      </c>
      <c r="Q132" s="129" t="s">
        <v>669</v>
      </c>
      <c r="R132" s="129" t="s">
        <v>698</v>
      </c>
      <c r="S132" s="83">
        <v>379.33</v>
      </c>
      <c r="T132" s="83">
        <v>378</v>
      </c>
      <c r="U132" s="83">
        <v>378.67</v>
      </c>
      <c r="V132" s="83">
        <v>379.25</v>
      </c>
      <c r="W132" s="129" t="s">
        <v>669</v>
      </c>
      <c r="X132" s="129" t="s">
        <v>669</v>
      </c>
      <c r="Y132" s="129" t="s">
        <v>669</v>
      </c>
      <c r="Z132" s="129" t="s">
        <v>669</v>
      </c>
      <c r="AA132" s="12">
        <v>11110.496999999999</v>
      </c>
      <c r="AB132" s="12">
        <v>10890.762000000001</v>
      </c>
      <c r="AC132" s="12">
        <v>11651.545</v>
      </c>
      <c r="AD132" s="12">
        <v>11487.2076</v>
      </c>
      <c r="AE132" s="15" t="s">
        <v>48</v>
      </c>
      <c r="AF132" s="15" t="s">
        <v>48</v>
      </c>
      <c r="AG132" s="15" t="s">
        <v>48</v>
      </c>
      <c r="AH132" s="15" t="s">
        <v>48</v>
      </c>
      <c r="AI132" s="15" t="s">
        <v>48</v>
      </c>
      <c r="AJ132" s="15" t="s">
        <v>48</v>
      </c>
      <c r="AK132" s="15" t="s">
        <v>48</v>
      </c>
      <c r="AL132" s="15" t="s">
        <v>48</v>
      </c>
    </row>
    <row r="133" spans="2:38" s="24" customFormat="1" ht="52.5" customHeight="1" x14ac:dyDescent="0.25">
      <c r="B133" s="126">
        <v>104</v>
      </c>
      <c r="C133" s="131" t="s">
        <v>455</v>
      </c>
      <c r="D133" s="130" t="s">
        <v>705</v>
      </c>
      <c r="E133" s="7">
        <v>7018046591</v>
      </c>
      <c r="F133" s="129" t="s">
        <v>228</v>
      </c>
      <c r="G133" s="129">
        <v>100</v>
      </c>
      <c r="H133" s="35" t="s">
        <v>51</v>
      </c>
      <c r="I133" s="130" t="s">
        <v>274</v>
      </c>
      <c r="J133" s="78">
        <v>10844.772000000001</v>
      </c>
      <c r="K133" s="78">
        <v>10727.646000000001</v>
      </c>
      <c r="L133" s="78">
        <v>8072.674</v>
      </c>
      <c r="M133" s="78">
        <v>10605.57</v>
      </c>
      <c r="N133" s="129" t="s">
        <v>669</v>
      </c>
      <c r="O133" s="129" t="s">
        <v>669</v>
      </c>
      <c r="P133" s="129" t="s">
        <v>669</v>
      </c>
      <c r="Q133" s="129" t="s">
        <v>669</v>
      </c>
      <c r="R133" s="129" t="s">
        <v>698</v>
      </c>
      <c r="S133" s="83">
        <v>400.22</v>
      </c>
      <c r="T133" s="83">
        <v>371.08</v>
      </c>
      <c r="U133" s="83">
        <v>371.08</v>
      </c>
      <c r="V133" s="83">
        <v>370.83</v>
      </c>
      <c r="W133" s="129" t="s">
        <v>669</v>
      </c>
      <c r="X133" s="129" t="s">
        <v>669</v>
      </c>
      <c r="Y133" s="129" t="s">
        <v>669</v>
      </c>
      <c r="Z133" s="129" t="s">
        <v>669</v>
      </c>
      <c r="AA133" s="12">
        <v>10398.791999999999</v>
      </c>
      <c r="AB133" s="12">
        <v>10752.267</v>
      </c>
      <c r="AC133" s="12">
        <v>11405.621999999999</v>
      </c>
      <c r="AD133" s="12">
        <v>11706.198189999999</v>
      </c>
      <c r="AE133" s="15" t="s">
        <v>48</v>
      </c>
      <c r="AF133" s="15" t="s">
        <v>48</v>
      </c>
      <c r="AG133" s="15" t="s">
        <v>48</v>
      </c>
      <c r="AH133" s="15" t="s">
        <v>48</v>
      </c>
      <c r="AI133" s="15" t="s">
        <v>48</v>
      </c>
      <c r="AJ133" s="15" t="s">
        <v>48</v>
      </c>
      <c r="AK133" s="15" t="s">
        <v>48</v>
      </c>
      <c r="AL133" s="15" t="s">
        <v>48</v>
      </c>
    </row>
    <row r="134" spans="2:38" s="24" customFormat="1" ht="52.5" customHeight="1" x14ac:dyDescent="0.25">
      <c r="B134" s="126">
        <v>105</v>
      </c>
      <c r="C134" s="131" t="s">
        <v>455</v>
      </c>
      <c r="D134" s="130" t="s">
        <v>706</v>
      </c>
      <c r="E134" s="7">
        <v>7018046665</v>
      </c>
      <c r="F134" s="129" t="s">
        <v>228</v>
      </c>
      <c r="G134" s="129">
        <v>100</v>
      </c>
      <c r="H134" s="35" t="s">
        <v>48</v>
      </c>
      <c r="I134" s="130" t="s">
        <v>280</v>
      </c>
      <c r="J134" s="78">
        <v>813.07600000000002</v>
      </c>
      <c r="K134" s="78">
        <v>740.64700000000005</v>
      </c>
      <c r="L134" s="78">
        <v>258.26900000000001</v>
      </c>
      <c r="M134" s="78">
        <v>470.42099999999999</v>
      </c>
      <c r="N134" s="129" t="s">
        <v>669</v>
      </c>
      <c r="O134" s="129" t="s">
        <v>669</v>
      </c>
      <c r="P134" s="129" t="s">
        <v>669</v>
      </c>
      <c r="Q134" s="129" t="s">
        <v>669</v>
      </c>
      <c r="R134" s="129" t="s">
        <v>698</v>
      </c>
      <c r="S134" s="83" t="s">
        <v>707</v>
      </c>
      <c r="T134" s="83" t="s">
        <v>708</v>
      </c>
      <c r="U134" s="83">
        <v>43669</v>
      </c>
      <c r="V134" s="83">
        <v>64777</v>
      </c>
      <c r="W134" s="129" t="s">
        <v>669</v>
      </c>
      <c r="X134" s="129" t="s">
        <v>669</v>
      </c>
      <c r="Y134" s="129" t="s">
        <v>669</v>
      </c>
      <c r="Z134" s="129" t="s">
        <v>669</v>
      </c>
      <c r="AA134" s="12">
        <v>106550.85</v>
      </c>
      <c r="AB134" s="12">
        <v>105879.77</v>
      </c>
      <c r="AC134" s="12">
        <v>109345.526</v>
      </c>
      <c r="AD134" s="12">
        <v>111726.69809999999</v>
      </c>
      <c r="AE134" s="15" t="s">
        <v>48</v>
      </c>
      <c r="AF134" s="15" t="s">
        <v>48</v>
      </c>
      <c r="AG134" s="15" t="s">
        <v>48</v>
      </c>
      <c r="AH134" s="15" t="s">
        <v>48</v>
      </c>
      <c r="AI134" s="15" t="s">
        <v>48</v>
      </c>
      <c r="AJ134" s="15" t="s">
        <v>48</v>
      </c>
      <c r="AK134" s="15" t="s">
        <v>48</v>
      </c>
      <c r="AL134" s="15" t="s">
        <v>48</v>
      </c>
    </row>
    <row r="135" spans="2:38" s="24" customFormat="1" ht="37.5" customHeight="1" x14ac:dyDescent="0.25">
      <c r="B135" s="126">
        <v>106</v>
      </c>
      <c r="C135" s="131" t="s">
        <v>455</v>
      </c>
      <c r="D135" s="130" t="s">
        <v>709</v>
      </c>
      <c r="E135" s="7">
        <v>7021001248</v>
      </c>
      <c r="F135" s="129" t="s">
        <v>228</v>
      </c>
      <c r="G135" s="129">
        <v>100</v>
      </c>
      <c r="H135" s="35" t="s">
        <v>48</v>
      </c>
      <c r="I135" s="130" t="s">
        <v>710</v>
      </c>
      <c r="J135" s="78">
        <v>6027.5959999999995</v>
      </c>
      <c r="K135" s="78">
        <v>6654.643</v>
      </c>
      <c r="L135" s="78">
        <v>2486.8000000000002</v>
      </c>
      <c r="M135" s="78">
        <v>6520.7529999999997</v>
      </c>
      <c r="N135" s="129" t="s">
        <v>669</v>
      </c>
      <c r="O135" s="129" t="s">
        <v>669</v>
      </c>
      <c r="P135" s="129" t="s">
        <v>669</v>
      </c>
      <c r="Q135" s="129" t="s">
        <v>669</v>
      </c>
      <c r="R135" s="129" t="s">
        <v>698</v>
      </c>
      <c r="S135" s="83">
        <v>146300</v>
      </c>
      <c r="T135" s="83">
        <v>132963</v>
      </c>
      <c r="U135" s="83">
        <v>96131</v>
      </c>
      <c r="V135" s="83">
        <v>103049</v>
      </c>
      <c r="W135" s="129" t="s">
        <v>669</v>
      </c>
      <c r="X135" s="129" t="s">
        <v>669</v>
      </c>
      <c r="Y135" s="129" t="s">
        <v>669</v>
      </c>
      <c r="Z135" s="129" t="s">
        <v>669</v>
      </c>
      <c r="AA135" s="12">
        <v>13868.433999999999</v>
      </c>
      <c r="AB135" s="12">
        <v>14059.687</v>
      </c>
      <c r="AC135" s="12">
        <v>17340.094000000001</v>
      </c>
      <c r="AD135" s="12">
        <v>18830.37125</v>
      </c>
      <c r="AE135" s="15" t="s">
        <v>48</v>
      </c>
      <c r="AF135" s="15" t="s">
        <v>48</v>
      </c>
      <c r="AG135" s="15" t="s">
        <v>48</v>
      </c>
      <c r="AH135" s="15" t="s">
        <v>48</v>
      </c>
      <c r="AI135" s="15" t="s">
        <v>48</v>
      </c>
      <c r="AJ135" s="15" t="s">
        <v>48</v>
      </c>
      <c r="AK135" s="15" t="s">
        <v>48</v>
      </c>
      <c r="AL135" s="15" t="s">
        <v>48</v>
      </c>
    </row>
    <row r="136" spans="2:38" s="24" customFormat="1" ht="37.5" customHeight="1" x14ac:dyDescent="0.25">
      <c r="B136" s="126">
        <v>107</v>
      </c>
      <c r="C136" s="131" t="s">
        <v>455</v>
      </c>
      <c r="D136" s="130" t="s">
        <v>711</v>
      </c>
      <c r="E136" s="7">
        <v>7021053775</v>
      </c>
      <c r="F136" s="129" t="s">
        <v>228</v>
      </c>
      <c r="G136" s="129">
        <v>100</v>
      </c>
      <c r="H136" s="35" t="s">
        <v>48</v>
      </c>
      <c r="I136" s="130" t="s">
        <v>712</v>
      </c>
      <c r="J136" s="78">
        <v>1095.261</v>
      </c>
      <c r="K136" s="78">
        <v>2891.9670000000001</v>
      </c>
      <c r="L136" s="78">
        <v>324.649</v>
      </c>
      <c r="M136" s="78">
        <v>1599.4559999999999</v>
      </c>
      <c r="N136" s="129" t="s">
        <v>669</v>
      </c>
      <c r="O136" s="129" t="s">
        <v>669</v>
      </c>
      <c r="P136" s="129" t="s">
        <v>669</v>
      </c>
      <c r="Q136" s="129" t="s">
        <v>669</v>
      </c>
      <c r="R136" s="129" t="s">
        <v>698</v>
      </c>
      <c r="S136" s="83">
        <v>269342</v>
      </c>
      <c r="T136" s="83">
        <v>335604</v>
      </c>
      <c r="U136" s="83">
        <v>201623</v>
      </c>
      <c r="V136" s="83">
        <v>110432</v>
      </c>
      <c r="W136" s="129" t="s">
        <v>669</v>
      </c>
      <c r="X136" s="129" t="s">
        <v>669</v>
      </c>
      <c r="Y136" s="129" t="s">
        <v>669</v>
      </c>
      <c r="Z136" s="129" t="s">
        <v>669</v>
      </c>
      <c r="AA136" s="12">
        <v>50363.05</v>
      </c>
      <c r="AB136" s="12">
        <v>56192.065000000002</v>
      </c>
      <c r="AC136" s="12">
        <v>37273.334999999999</v>
      </c>
      <c r="AD136" s="12">
        <v>51768.017549999997</v>
      </c>
      <c r="AE136" s="15" t="s">
        <v>48</v>
      </c>
      <c r="AF136" s="15" t="s">
        <v>48</v>
      </c>
      <c r="AG136" s="15" t="s">
        <v>48</v>
      </c>
      <c r="AH136" s="15" t="s">
        <v>48</v>
      </c>
      <c r="AI136" s="15" t="s">
        <v>48</v>
      </c>
      <c r="AJ136" s="15" t="s">
        <v>48</v>
      </c>
      <c r="AK136" s="15" t="s">
        <v>48</v>
      </c>
      <c r="AL136" s="15" t="s">
        <v>48</v>
      </c>
    </row>
    <row r="137" spans="2:38" s="24" customFormat="1" ht="37.5" customHeight="1" x14ac:dyDescent="0.25">
      <c r="B137" s="126">
        <v>108</v>
      </c>
      <c r="C137" s="131" t="s">
        <v>455</v>
      </c>
      <c r="D137" s="130" t="s">
        <v>713</v>
      </c>
      <c r="E137" s="7">
        <v>7021001417</v>
      </c>
      <c r="F137" s="129" t="s">
        <v>228</v>
      </c>
      <c r="G137" s="129">
        <v>100</v>
      </c>
      <c r="H137" s="35" t="s">
        <v>48</v>
      </c>
      <c r="I137" s="130" t="s">
        <v>714</v>
      </c>
      <c r="J137" s="78">
        <v>3335.973</v>
      </c>
      <c r="K137" s="78">
        <v>4117.4830000000002</v>
      </c>
      <c r="L137" s="78">
        <v>3687.2190000000001</v>
      </c>
      <c r="M137" s="78">
        <v>4279.3869999999997</v>
      </c>
      <c r="N137" s="129" t="s">
        <v>669</v>
      </c>
      <c r="O137" s="129" t="s">
        <v>669</v>
      </c>
      <c r="P137" s="129" t="s">
        <v>669</v>
      </c>
      <c r="Q137" s="129" t="s">
        <v>669</v>
      </c>
      <c r="R137" s="129" t="s">
        <v>698</v>
      </c>
      <c r="S137" s="83">
        <v>185622</v>
      </c>
      <c r="T137" s="83">
        <v>91388</v>
      </c>
      <c r="U137" s="83">
        <v>31962</v>
      </c>
      <c r="V137" s="83">
        <v>35505</v>
      </c>
      <c r="W137" s="129" t="s">
        <v>669</v>
      </c>
      <c r="X137" s="129" t="s">
        <v>669</v>
      </c>
      <c r="Y137" s="129" t="s">
        <v>669</v>
      </c>
      <c r="Z137" s="129" t="s">
        <v>669</v>
      </c>
      <c r="AA137" s="12">
        <v>16383.953</v>
      </c>
      <c r="AB137" s="12">
        <v>17173.404999999999</v>
      </c>
      <c r="AC137" s="12">
        <v>17448.758999999998</v>
      </c>
      <c r="AD137" s="12">
        <v>17682.489000000001</v>
      </c>
      <c r="AE137" s="15" t="s">
        <v>48</v>
      </c>
      <c r="AF137" s="15" t="s">
        <v>48</v>
      </c>
      <c r="AG137" s="15" t="s">
        <v>48</v>
      </c>
      <c r="AH137" s="15" t="s">
        <v>48</v>
      </c>
      <c r="AI137" s="15" t="s">
        <v>48</v>
      </c>
      <c r="AJ137" s="15" t="s">
        <v>48</v>
      </c>
      <c r="AK137" s="15" t="s">
        <v>48</v>
      </c>
      <c r="AL137" s="15" t="s">
        <v>48</v>
      </c>
    </row>
    <row r="138" spans="2:38" s="24" customFormat="1" ht="37.5" customHeight="1" x14ac:dyDescent="0.25">
      <c r="B138" s="126">
        <v>109</v>
      </c>
      <c r="C138" s="131" t="s">
        <v>455</v>
      </c>
      <c r="D138" s="130" t="s">
        <v>715</v>
      </c>
      <c r="E138" s="7">
        <v>7017002513</v>
      </c>
      <c r="F138" s="129" t="s">
        <v>228</v>
      </c>
      <c r="G138" s="129">
        <v>100</v>
      </c>
      <c r="H138" s="35" t="s">
        <v>48</v>
      </c>
      <c r="I138" s="130" t="s">
        <v>716</v>
      </c>
      <c r="J138" s="78">
        <v>1325.191</v>
      </c>
      <c r="K138" s="78">
        <v>2597.826</v>
      </c>
      <c r="L138" s="78">
        <v>1190.537</v>
      </c>
      <c r="M138" s="78">
        <v>1911.15</v>
      </c>
      <c r="N138" s="129" t="s">
        <v>669</v>
      </c>
      <c r="O138" s="129" t="s">
        <v>669</v>
      </c>
      <c r="P138" s="129" t="s">
        <v>669</v>
      </c>
      <c r="Q138" s="129" t="s">
        <v>669</v>
      </c>
      <c r="R138" s="129" t="s">
        <v>698</v>
      </c>
      <c r="S138" s="83">
        <v>41014</v>
      </c>
      <c r="T138" s="83">
        <v>48239</v>
      </c>
      <c r="U138" s="83">
        <v>61833</v>
      </c>
      <c r="V138" s="83">
        <v>25233</v>
      </c>
      <c r="W138" s="129" t="s">
        <v>669</v>
      </c>
      <c r="X138" s="129" t="s">
        <v>669</v>
      </c>
      <c r="Y138" s="129" t="s">
        <v>669</v>
      </c>
      <c r="Z138" s="129" t="s">
        <v>669</v>
      </c>
      <c r="AA138" s="12">
        <v>32088.074000000001</v>
      </c>
      <c r="AB138" s="12">
        <v>32889.144</v>
      </c>
      <c r="AC138" s="12">
        <v>40988.997000000003</v>
      </c>
      <c r="AD138" s="12">
        <v>49318.079579999998</v>
      </c>
      <c r="AE138" s="15" t="s">
        <v>48</v>
      </c>
      <c r="AF138" s="15" t="s">
        <v>48</v>
      </c>
      <c r="AG138" s="15" t="s">
        <v>48</v>
      </c>
      <c r="AH138" s="15" t="s">
        <v>48</v>
      </c>
      <c r="AI138" s="15" t="s">
        <v>48</v>
      </c>
      <c r="AJ138" s="15" t="s">
        <v>48</v>
      </c>
      <c r="AK138" s="15" t="s">
        <v>48</v>
      </c>
      <c r="AL138" s="15" t="s">
        <v>48</v>
      </c>
    </row>
    <row r="139" spans="2:38" s="24" customFormat="1" ht="37.5" customHeight="1" x14ac:dyDescent="0.25">
      <c r="B139" s="126">
        <v>110</v>
      </c>
      <c r="C139" s="131" t="s">
        <v>455</v>
      </c>
      <c r="D139" s="130" t="s">
        <v>717</v>
      </c>
      <c r="E139" s="7">
        <v>7017116140</v>
      </c>
      <c r="F139" s="129" t="s">
        <v>228</v>
      </c>
      <c r="G139" s="129">
        <v>100</v>
      </c>
      <c r="H139" s="35" t="s">
        <v>48</v>
      </c>
      <c r="I139" s="130" t="s">
        <v>718</v>
      </c>
      <c r="J139" s="78">
        <v>560.27800000000002</v>
      </c>
      <c r="K139" s="78">
        <v>553.16899999999998</v>
      </c>
      <c r="L139" s="78">
        <v>255.2</v>
      </c>
      <c r="M139" s="78">
        <v>472.2</v>
      </c>
      <c r="N139" s="129" t="s">
        <v>669</v>
      </c>
      <c r="O139" s="129" t="s">
        <v>669</v>
      </c>
      <c r="P139" s="129" t="s">
        <v>669</v>
      </c>
      <c r="Q139" s="129" t="s">
        <v>669</v>
      </c>
      <c r="R139" s="129" t="s">
        <v>698</v>
      </c>
      <c r="S139" s="83">
        <v>68940</v>
      </c>
      <c r="T139" s="83">
        <v>73517</v>
      </c>
      <c r="U139" s="83">
        <v>72990</v>
      </c>
      <c r="V139" s="83">
        <v>74362</v>
      </c>
      <c r="W139" s="129" t="s">
        <v>669</v>
      </c>
      <c r="X139" s="129" t="s">
        <v>669</v>
      </c>
      <c r="Y139" s="129" t="s">
        <v>669</v>
      </c>
      <c r="Z139" s="129" t="s">
        <v>669</v>
      </c>
      <c r="AA139" s="12">
        <v>18662.591</v>
      </c>
      <c r="AB139" s="12">
        <v>18389.341</v>
      </c>
      <c r="AC139" s="12">
        <v>18606.485000000001</v>
      </c>
      <c r="AD139" s="12">
        <v>18834.785</v>
      </c>
      <c r="AE139" s="15" t="s">
        <v>48</v>
      </c>
      <c r="AF139" s="15" t="s">
        <v>48</v>
      </c>
      <c r="AG139" s="15" t="s">
        <v>48</v>
      </c>
      <c r="AH139" s="15" t="s">
        <v>48</v>
      </c>
      <c r="AI139" s="15" t="s">
        <v>48</v>
      </c>
      <c r="AJ139" s="15" t="s">
        <v>48</v>
      </c>
      <c r="AK139" s="15" t="s">
        <v>48</v>
      </c>
      <c r="AL139" s="15" t="s">
        <v>48</v>
      </c>
    </row>
    <row r="140" spans="2:38" s="24" customFormat="1" ht="37.5" customHeight="1" x14ac:dyDescent="0.25">
      <c r="B140" s="126">
        <v>111</v>
      </c>
      <c r="C140" s="131" t="s">
        <v>455</v>
      </c>
      <c r="D140" s="130" t="s">
        <v>719</v>
      </c>
      <c r="E140" s="7">
        <v>7017001781</v>
      </c>
      <c r="F140" s="129" t="s">
        <v>228</v>
      </c>
      <c r="G140" s="129">
        <v>100</v>
      </c>
      <c r="H140" s="35" t="s">
        <v>48</v>
      </c>
      <c r="I140" s="130" t="s">
        <v>720</v>
      </c>
      <c r="J140" s="78">
        <v>393.11599999999999</v>
      </c>
      <c r="K140" s="78">
        <v>390.37200000000001</v>
      </c>
      <c r="L140" s="78">
        <v>313.46100000000001</v>
      </c>
      <c r="M140" s="78">
        <v>884.048</v>
      </c>
      <c r="N140" s="129" t="s">
        <v>669</v>
      </c>
      <c r="O140" s="129" t="s">
        <v>669</v>
      </c>
      <c r="P140" s="129" t="s">
        <v>669</v>
      </c>
      <c r="Q140" s="129" t="s">
        <v>669</v>
      </c>
      <c r="R140" s="129" t="s">
        <v>698</v>
      </c>
      <c r="S140" s="83">
        <v>29327</v>
      </c>
      <c r="T140" s="83">
        <v>48475</v>
      </c>
      <c r="U140" s="83">
        <v>51200</v>
      </c>
      <c r="V140" s="83">
        <v>19085</v>
      </c>
      <c r="W140" s="129" t="s">
        <v>669</v>
      </c>
      <c r="X140" s="129" t="s">
        <v>669</v>
      </c>
      <c r="Y140" s="129" t="s">
        <v>669</v>
      </c>
      <c r="Z140" s="129" t="s">
        <v>669</v>
      </c>
      <c r="AA140" s="12">
        <v>12363.713</v>
      </c>
      <c r="AB140" s="12">
        <v>12462.022000000001</v>
      </c>
      <c r="AC140" s="12">
        <v>11368.838</v>
      </c>
      <c r="AD140" s="12">
        <v>12584.476420000001</v>
      </c>
      <c r="AE140" s="15" t="s">
        <v>48</v>
      </c>
      <c r="AF140" s="15" t="s">
        <v>48</v>
      </c>
      <c r="AG140" s="15" t="s">
        <v>48</v>
      </c>
      <c r="AH140" s="15" t="s">
        <v>48</v>
      </c>
      <c r="AI140" s="15" t="s">
        <v>48</v>
      </c>
      <c r="AJ140" s="15" t="s">
        <v>48</v>
      </c>
      <c r="AK140" s="15" t="s">
        <v>48</v>
      </c>
      <c r="AL140" s="15" t="s">
        <v>48</v>
      </c>
    </row>
    <row r="141" spans="2:38" s="24" customFormat="1" ht="37.5" customHeight="1" x14ac:dyDescent="0.25">
      <c r="B141" s="126">
        <v>112</v>
      </c>
      <c r="C141" s="131" t="s">
        <v>455</v>
      </c>
      <c r="D141" s="130" t="s">
        <v>721</v>
      </c>
      <c r="E141" s="7">
        <v>7017081875</v>
      </c>
      <c r="F141" s="129" t="s">
        <v>228</v>
      </c>
      <c r="G141" s="129">
        <v>100</v>
      </c>
      <c r="H141" s="35" t="s">
        <v>48</v>
      </c>
      <c r="I141" s="130" t="s">
        <v>722</v>
      </c>
      <c r="J141" s="78">
        <v>0</v>
      </c>
      <c r="K141" s="78">
        <v>0</v>
      </c>
      <c r="L141" s="78">
        <v>0</v>
      </c>
      <c r="M141" s="78">
        <v>0</v>
      </c>
      <c r="N141" s="129" t="s">
        <v>669</v>
      </c>
      <c r="O141" s="129" t="s">
        <v>669</v>
      </c>
      <c r="P141" s="129" t="s">
        <v>669</v>
      </c>
      <c r="Q141" s="129" t="s">
        <v>669</v>
      </c>
      <c r="R141" s="129" t="s">
        <v>171</v>
      </c>
      <c r="S141" s="83">
        <v>16</v>
      </c>
      <c r="T141" s="83">
        <v>16</v>
      </c>
      <c r="U141" s="83">
        <v>16</v>
      </c>
      <c r="V141" s="83">
        <v>16</v>
      </c>
      <c r="W141" s="129" t="s">
        <v>669</v>
      </c>
      <c r="X141" s="129" t="s">
        <v>669</v>
      </c>
      <c r="Y141" s="129" t="s">
        <v>669</v>
      </c>
      <c r="Z141" s="129" t="s">
        <v>669</v>
      </c>
      <c r="AA141" s="12">
        <v>18223.400000000001</v>
      </c>
      <c r="AB141" s="12">
        <v>18463.617999999999</v>
      </c>
      <c r="AC141" s="12">
        <v>19026.418000000001</v>
      </c>
      <c r="AD141" s="12">
        <v>19053.317999999999</v>
      </c>
      <c r="AE141" s="15" t="s">
        <v>48</v>
      </c>
      <c r="AF141" s="15" t="s">
        <v>48</v>
      </c>
      <c r="AG141" s="15" t="s">
        <v>48</v>
      </c>
      <c r="AH141" s="15" t="s">
        <v>48</v>
      </c>
      <c r="AI141" s="15" t="s">
        <v>48</v>
      </c>
      <c r="AJ141" s="15" t="s">
        <v>48</v>
      </c>
      <c r="AK141" s="15" t="s">
        <v>48</v>
      </c>
      <c r="AL141" s="15" t="s">
        <v>48</v>
      </c>
    </row>
    <row r="142" spans="2:38" s="24" customFormat="1" ht="108.75" customHeight="1" x14ac:dyDescent="0.25">
      <c r="B142" s="126">
        <v>113</v>
      </c>
      <c r="C142" s="131" t="s">
        <v>455</v>
      </c>
      <c r="D142" s="129" t="s">
        <v>723</v>
      </c>
      <c r="E142" s="129">
        <v>7021001625</v>
      </c>
      <c r="F142" s="129" t="s">
        <v>228</v>
      </c>
      <c r="G142" s="129">
        <v>100</v>
      </c>
      <c r="H142" s="35" t="s">
        <v>48</v>
      </c>
      <c r="I142" s="130" t="s">
        <v>724</v>
      </c>
      <c r="J142" s="78">
        <v>0</v>
      </c>
      <c r="K142" s="78">
        <v>0</v>
      </c>
      <c r="L142" s="78">
        <v>0</v>
      </c>
      <c r="M142" s="78">
        <v>0</v>
      </c>
      <c r="N142" s="129" t="s">
        <v>669</v>
      </c>
      <c r="O142" s="129" t="s">
        <v>669</v>
      </c>
      <c r="P142" s="129" t="s">
        <v>669</v>
      </c>
      <c r="Q142" s="129" t="s">
        <v>669</v>
      </c>
      <c r="R142" s="129" t="s">
        <v>669</v>
      </c>
      <c r="S142" s="129" t="s">
        <v>669</v>
      </c>
      <c r="T142" s="129" t="s">
        <v>669</v>
      </c>
      <c r="U142" s="129" t="s">
        <v>669</v>
      </c>
      <c r="V142" s="129" t="s">
        <v>669</v>
      </c>
      <c r="W142" s="129" t="s">
        <v>669</v>
      </c>
      <c r="X142" s="129" t="s">
        <v>669</v>
      </c>
      <c r="Y142" s="129" t="s">
        <v>669</v>
      </c>
      <c r="Z142" s="129" t="s">
        <v>669</v>
      </c>
      <c r="AA142" s="12">
        <v>6642.1</v>
      </c>
      <c r="AB142" s="12">
        <v>6888.5</v>
      </c>
      <c r="AC142" s="12">
        <v>7165.7</v>
      </c>
      <c r="AD142" s="12">
        <v>7165.7</v>
      </c>
      <c r="AE142" s="15" t="s">
        <v>48</v>
      </c>
      <c r="AF142" s="15" t="s">
        <v>48</v>
      </c>
      <c r="AG142" s="15" t="s">
        <v>48</v>
      </c>
      <c r="AH142" s="15" t="s">
        <v>48</v>
      </c>
      <c r="AI142" s="15" t="s">
        <v>48</v>
      </c>
      <c r="AJ142" s="15" t="s">
        <v>48</v>
      </c>
      <c r="AK142" s="15" t="s">
        <v>48</v>
      </c>
      <c r="AL142" s="15" t="s">
        <v>48</v>
      </c>
    </row>
    <row r="143" spans="2:38" s="24" customFormat="1" ht="84" customHeight="1" x14ac:dyDescent="0.25">
      <c r="B143" s="126">
        <v>114</v>
      </c>
      <c r="C143" s="131" t="s">
        <v>455</v>
      </c>
      <c r="D143" s="129" t="s">
        <v>725</v>
      </c>
      <c r="E143" s="7">
        <v>7017470085</v>
      </c>
      <c r="F143" s="129" t="s">
        <v>228</v>
      </c>
      <c r="G143" s="129">
        <v>100</v>
      </c>
      <c r="H143" s="35" t="s">
        <v>48</v>
      </c>
      <c r="I143" s="130" t="s">
        <v>726</v>
      </c>
      <c r="J143" s="78">
        <v>0</v>
      </c>
      <c r="K143" s="78">
        <v>0</v>
      </c>
      <c r="L143" s="78">
        <v>0</v>
      </c>
      <c r="M143" s="78">
        <v>0</v>
      </c>
      <c r="N143" s="129" t="s">
        <v>669</v>
      </c>
      <c r="O143" s="129" t="s">
        <v>669</v>
      </c>
      <c r="P143" s="129" t="s">
        <v>669</v>
      </c>
      <c r="Q143" s="129" t="s">
        <v>669</v>
      </c>
      <c r="R143" s="129" t="s">
        <v>669</v>
      </c>
      <c r="S143" s="129" t="s">
        <v>669</v>
      </c>
      <c r="T143" s="129" t="s">
        <v>669</v>
      </c>
      <c r="U143" s="129" t="s">
        <v>669</v>
      </c>
      <c r="V143" s="129" t="s">
        <v>669</v>
      </c>
      <c r="W143" s="129" t="s">
        <v>669</v>
      </c>
      <c r="X143" s="129" t="s">
        <v>669</v>
      </c>
      <c r="Y143" s="129" t="s">
        <v>669</v>
      </c>
      <c r="Z143" s="129" t="s">
        <v>669</v>
      </c>
      <c r="AA143" s="12">
        <v>0</v>
      </c>
      <c r="AB143" s="12">
        <v>0</v>
      </c>
      <c r="AC143" s="12">
        <v>31736.1</v>
      </c>
      <c r="AD143" s="12">
        <v>31736.1</v>
      </c>
      <c r="AE143" s="15" t="s">
        <v>48</v>
      </c>
      <c r="AF143" s="15" t="s">
        <v>48</v>
      </c>
      <c r="AG143" s="15" t="s">
        <v>48</v>
      </c>
      <c r="AH143" s="15" t="s">
        <v>48</v>
      </c>
      <c r="AI143" s="15" t="s">
        <v>48</v>
      </c>
      <c r="AJ143" s="15" t="s">
        <v>48</v>
      </c>
      <c r="AK143" s="15" t="s">
        <v>48</v>
      </c>
      <c r="AL143" s="15" t="s">
        <v>48</v>
      </c>
    </row>
    <row r="144" spans="2:38" s="24" customFormat="1" ht="63" customHeight="1" x14ac:dyDescent="0.25">
      <c r="B144" s="126">
        <v>115</v>
      </c>
      <c r="C144" s="131" t="s">
        <v>455</v>
      </c>
      <c r="D144" s="129" t="s">
        <v>727</v>
      </c>
      <c r="E144" s="7">
        <v>7017459701</v>
      </c>
      <c r="F144" s="129" t="s">
        <v>228</v>
      </c>
      <c r="G144" s="129">
        <v>100</v>
      </c>
      <c r="H144" s="35" t="s">
        <v>728</v>
      </c>
      <c r="I144" s="130" t="s">
        <v>729</v>
      </c>
      <c r="J144" s="78">
        <v>0</v>
      </c>
      <c r="K144" s="78">
        <v>11607.5</v>
      </c>
      <c r="L144" s="78">
        <v>47033.8</v>
      </c>
      <c r="M144" s="78">
        <v>37856.9</v>
      </c>
      <c r="N144" s="129" t="s">
        <v>669</v>
      </c>
      <c r="O144" s="129" t="s">
        <v>669</v>
      </c>
      <c r="P144" s="129" t="s">
        <v>669</v>
      </c>
      <c r="Q144" s="129" t="s">
        <v>669</v>
      </c>
      <c r="R144" s="129" t="s">
        <v>730</v>
      </c>
      <c r="S144" s="83">
        <v>0</v>
      </c>
      <c r="T144" s="83">
        <v>2</v>
      </c>
      <c r="U144" s="83">
        <v>2</v>
      </c>
      <c r="V144" s="83">
        <v>3</v>
      </c>
      <c r="W144" s="129" t="s">
        <v>669</v>
      </c>
      <c r="X144" s="129" t="s">
        <v>669</v>
      </c>
      <c r="Y144" s="129" t="s">
        <v>669</v>
      </c>
      <c r="Z144" s="129" t="s">
        <v>669</v>
      </c>
      <c r="AA144" s="12">
        <v>0</v>
      </c>
      <c r="AB144" s="12">
        <v>249309.2</v>
      </c>
      <c r="AC144" s="12">
        <v>591727.80000000005</v>
      </c>
      <c r="AD144" s="12">
        <v>585824</v>
      </c>
      <c r="AE144" s="15" t="s">
        <v>48</v>
      </c>
      <c r="AF144" s="15" t="s">
        <v>48</v>
      </c>
      <c r="AG144" s="15" t="s">
        <v>48</v>
      </c>
      <c r="AH144" s="15" t="s">
        <v>48</v>
      </c>
      <c r="AI144" s="15" t="s">
        <v>48</v>
      </c>
      <c r="AJ144" s="15" t="s">
        <v>48</v>
      </c>
      <c r="AK144" s="15" t="s">
        <v>48</v>
      </c>
      <c r="AL144" s="15" t="s">
        <v>48</v>
      </c>
    </row>
    <row r="145" spans="2:38" s="24" customFormat="1" ht="77.25" customHeight="1" x14ac:dyDescent="0.25">
      <c r="B145" s="126">
        <v>116</v>
      </c>
      <c r="C145" s="131" t="s">
        <v>455</v>
      </c>
      <c r="D145" s="129" t="s">
        <v>731</v>
      </c>
      <c r="E145" s="7">
        <v>7021017706</v>
      </c>
      <c r="F145" s="129" t="s">
        <v>228</v>
      </c>
      <c r="G145" s="129">
        <v>100</v>
      </c>
      <c r="H145" s="35" t="s">
        <v>732</v>
      </c>
      <c r="I145" s="130" t="s">
        <v>733</v>
      </c>
      <c r="J145" s="78">
        <v>4139.8999999999996</v>
      </c>
      <c r="K145" s="78">
        <v>2182.4</v>
      </c>
      <c r="L145" s="78">
        <v>1757.4</v>
      </c>
      <c r="M145" s="78">
        <v>1837.8</v>
      </c>
      <c r="N145" s="129" t="s">
        <v>669</v>
      </c>
      <c r="O145" s="129" t="s">
        <v>669</v>
      </c>
      <c r="P145" s="129" t="s">
        <v>669</v>
      </c>
      <c r="Q145" s="129" t="s">
        <v>669</v>
      </c>
      <c r="R145" s="129" t="s">
        <v>171</v>
      </c>
      <c r="S145" s="83">
        <f>2431+37743</f>
        <v>40174</v>
      </c>
      <c r="T145" s="83">
        <f>1375+40402</f>
        <v>41777</v>
      </c>
      <c r="U145" s="83">
        <f>614+33086</f>
        <v>33700</v>
      </c>
      <c r="V145" s="83">
        <f>755+33414</f>
        <v>34169</v>
      </c>
      <c r="W145" s="129" t="s">
        <v>669</v>
      </c>
      <c r="X145" s="129" t="s">
        <v>669</v>
      </c>
      <c r="Y145" s="129" t="s">
        <v>669</v>
      </c>
      <c r="Z145" s="129" t="s">
        <v>669</v>
      </c>
      <c r="AA145" s="111">
        <v>24176.7</v>
      </c>
      <c r="AB145" s="111">
        <v>24490.9</v>
      </c>
      <c r="AC145" s="112">
        <v>25331.7</v>
      </c>
      <c r="AD145" s="112">
        <v>25236.3</v>
      </c>
      <c r="AE145" s="15" t="s">
        <v>48</v>
      </c>
      <c r="AF145" s="15" t="s">
        <v>48</v>
      </c>
      <c r="AG145" s="15" t="s">
        <v>48</v>
      </c>
      <c r="AH145" s="15" t="s">
        <v>48</v>
      </c>
      <c r="AI145" s="15" t="s">
        <v>48</v>
      </c>
      <c r="AJ145" s="15" t="s">
        <v>48</v>
      </c>
      <c r="AK145" s="15" t="s">
        <v>48</v>
      </c>
      <c r="AL145" s="15" t="s">
        <v>48</v>
      </c>
    </row>
    <row r="146" spans="2:38" s="24" customFormat="1" ht="63" customHeight="1" x14ac:dyDescent="0.25">
      <c r="B146" s="126">
        <v>117</v>
      </c>
      <c r="C146" s="131" t="s">
        <v>455</v>
      </c>
      <c r="D146" s="129" t="s">
        <v>734</v>
      </c>
      <c r="E146" s="129">
        <v>7018046785</v>
      </c>
      <c r="F146" s="129" t="s">
        <v>228</v>
      </c>
      <c r="G146" s="129">
        <v>100</v>
      </c>
      <c r="H146" s="35" t="s">
        <v>51</v>
      </c>
      <c r="I146" s="129" t="s">
        <v>735</v>
      </c>
      <c r="J146" s="78">
        <v>0</v>
      </c>
      <c r="K146" s="78">
        <v>0</v>
      </c>
      <c r="L146" s="78">
        <v>0</v>
      </c>
      <c r="M146" s="78">
        <v>0</v>
      </c>
      <c r="N146" s="129">
        <v>249336.3</v>
      </c>
      <c r="O146" s="129">
        <v>243453.7</v>
      </c>
      <c r="P146" s="129">
        <v>146215.29999999999</v>
      </c>
      <c r="Q146" s="129">
        <v>224708.1</v>
      </c>
      <c r="R146" s="129" t="s">
        <v>736</v>
      </c>
      <c r="S146" s="129">
        <v>356</v>
      </c>
      <c r="T146" s="7">
        <v>347</v>
      </c>
      <c r="U146" s="135">
        <v>366</v>
      </c>
      <c r="V146" s="135">
        <v>342</v>
      </c>
      <c r="W146" s="129" t="s">
        <v>669</v>
      </c>
      <c r="X146" s="129" t="s">
        <v>669</v>
      </c>
      <c r="Y146" s="129" t="s">
        <v>669</v>
      </c>
      <c r="Z146" s="129" t="s">
        <v>669</v>
      </c>
      <c r="AA146" s="111">
        <v>20551.248309999999</v>
      </c>
      <c r="AB146" s="111">
        <v>20826.31192</v>
      </c>
      <c r="AC146" s="112">
        <v>21634.618279999999</v>
      </c>
      <c r="AD146" s="112">
        <v>23098.747309999999</v>
      </c>
      <c r="AE146" s="15">
        <f>J146/N146</f>
        <v>0</v>
      </c>
      <c r="AF146" s="15">
        <f t="shared" ref="AF146:AH146" si="91">K146/O146</f>
        <v>0</v>
      </c>
      <c r="AG146" s="15">
        <f t="shared" si="91"/>
        <v>0</v>
      </c>
      <c r="AH146" s="15">
        <f t="shared" si="91"/>
        <v>0</v>
      </c>
      <c r="AI146" s="15" t="s">
        <v>48</v>
      </c>
      <c r="AJ146" s="15" t="s">
        <v>48</v>
      </c>
      <c r="AK146" s="15" t="s">
        <v>48</v>
      </c>
      <c r="AL146" s="15" t="s">
        <v>48</v>
      </c>
    </row>
    <row r="147" spans="2:38" s="24" customFormat="1" ht="60" customHeight="1" x14ac:dyDescent="0.25">
      <c r="B147" s="126">
        <v>118</v>
      </c>
      <c r="C147" s="131" t="s">
        <v>455</v>
      </c>
      <c r="D147" s="129" t="s">
        <v>737</v>
      </c>
      <c r="E147" s="129">
        <v>7018048260</v>
      </c>
      <c r="F147" s="129" t="s">
        <v>228</v>
      </c>
      <c r="G147" s="129">
        <v>100</v>
      </c>
      <c r="H147" s="35" t="s">
        <v>51</v>
      </c>
      <c r="I147" s="129" t="s">
        <v>738</v>
      </c>
      <c r="J147" s="30">
        <v>680.25</v>
      </c>
      <c r="K147" s="30">
        <v>792</v>
      </c>
      <c r="L147" s="30">
        <v>523.20000000000005</v>
      </c>
      <c r="M147" s="30">
        <v>754.95</v>
      </c>
      <c r="N147" s="129">
        <v>249336.3</v>
      </c>
      <c r="O147" s="129">
        <v>243453.7</v>
      </c>
      <c r="P147" s="129">
        <v>146215.29999999999</v>
      </c>
      <c r="Q147" s="129">
        <v>224708.1</v>
      </c>
      <c r="R147" s="129" t="s">
        <v>736</v>
      </c>
      <c r="S147" s="36">
        <v>364</v>
      </c>
      <c r="T147" s="36">
        <v>364</v>
      </c>
      <c r="U147" s="36">
        <v>370</v>
      </c>
      <c r="V147" s="36">
        <v>368</v>
      </c>
      <c r="W147" s="129" t="s">
        <v>669</v>
      </c>
      <c r="X147" s="129" t="s">
        <v>669</v>
      </c>
      <c r="Y147" s="129" t="s">
        <v>669</v>
      </c>
      <c r="Z147" s="129" t="s">
        <v>669</v>
      </c>
      <c r="AA147" s="41">
        <v>15677.732620000001</v>
      </c>
      <c r="AB147" s="41">
        <v>16444.183410000001</v>
      </c>
      <c r="AC147" s="41">
        <v>16971.579160000001</v>
      </c>
      <c r="AD147" s="41">
        <v>19795.234769999999</v>
      </c>
      <c r="AE147" s="15">
        <f t="shared" ref="AE147:AE161" si="92">J147/N147</f>
        <v>2.7282429393554008E-3</v>
      </c>
      <c r="AF147" s="15">
        <f t="shared" ref="AF147:AF161" si="93">K147/O147</f>
        <v>3.2531853079250795E-3</v>
      </c>
      <c r="AG147" s="15">
        <f t="shared" ref="AG147:AG161" si="94">L147/P147</f>
        <v>3.5782848990495528E-3</v>
      </c>
      <c r="AH147" s="15">
        <f t="shared" ref="AH147:AH161" si="95">M147/Q147</f>
        <v>3.3596919737205735E-3</v>
      </c>
      <c r="AI147" s="15" t="s">
        <v>48</v>
      </c>
      <c r="AJ147" s="15" t="s">
        <v>48</v>
      </c>
      <c r="AK147" s="15" t="s">
        <v>48</v>
      </c>
      <c r="AL147" s="15" t="s">
        <v>48</v>
      </c>
    </row>
    <row r="148" spans="2:38" s="24" customFormat="1" ht="54.75" customHeight="1" x14ac:dyDescent="0.25">
      <c r="B148" s="126">
        <v>119</v>
      </c>
      <c r="C148" s="131" t="s">
        <v>455</v>
      </c>
      <c r="D148" s="129" t="s">
        <v>739</v>
      </c>
      <c r="E148" s="129">
        <v>7019037649</v>
      </c>
      <c r="F148" s="129" t="s">
        <v>228</v>
      </c>
      <c r="G148" s="129">
        <v>100</v>
      </c>
      <c r="H148" s="35" t="s">
        <v>51</v>
      </c>
      <c r="I148" s="129" t="s">
        <v>735</v>
      </c>
      <c r="J148" s="30">
        <v>4504.3</v>
      </c>
      <c r="K148" s="30">
        <v>6408.5</v>
      </c>
      <c r="L148" s="30">
        <v>2884.4</v>
      </c>
      <c r="M148" s="30">
        <v>3894.3</v>
      </c>
      <c r="N148" s="129">
        <v>249336.3</v>
      </c>
      <c r="O148" s="129">
        <v>243453.7</v>
      </c>
      <c r="P148" s="129">
        <v>146215.29999999999</v>
      </c>
      <c r="Q148" s="129">
        <v>224708.1</v>
      </c>
      <c r="R148" s="129" t="s">
        <v>736</v>
      </c>
      <c r="S148" s="36">
        <v>704</v>
      </c>
      <c r="T148" s="36">
        <v>714</v>
      </c>
      <c r="U148" s="36">
        <v>709</v>
      </c>
      <c r="V148" s="36">
        <v>710</v>
      </c>
      <c r="W148" s="129" t="s">
        <v>669</v>
      </c>
      <c r="X148" s="129" t="s">
        <v>669</v>
      </c>
      <c r="Y148" s="129" t="s">
        <v>669</v>
      </c>
      <c r="Z148" s="129" t="s">
        <v>669</v>
      </c>
      <c r="AA148" s="41">
        <v>32909.800000000003</v>
      </c>
      <c r="AB148" s="41">
        <v>34160.300000000003</v>
      </c>
      <c r="AC148" s="41">
        <v>37744.400000000001</v>
      </c>
      <c r="AD148" s="41">
        <v>42008.3</v>
      </c>
      <c r="AE148" s="15">
        <f t="shared" si="92"/>
        <v>1.806515938513566E-2</v>
      </c>
      <c r="AF148" s="15">
        <f t="shared" si="93"/>
        <v>2.6323280360906406E-2</v>
      </c>
      <c r="AG148" s="15">
        <f t="shared" si="94"/>
        <v>1.9727073705692908E-2</v>
      </c>
      <c r="AH148" s="15">
        <f t="shared" si="95"/>
        <v>1.7330483413815524E-2</v>
      </c>
      <c r="AI148" s="15" t="s">
        <v>48</v>
      </c>
      <c r="AJ148" s="15" t="s">
        <v>48</v>
      </c>
      <c r="AK148" s="15" t="s">
        <v>48</v>
      </c>
      <c r="AL148" s="15" t="s">
        <v>48</v>
      </c>
    </row>
    <row r="149" spans="2:38" s="24" customFormat="1" ht="54.75" customHeight="1" x14ac:dyDescent="0.25">
      <c r="B149" s="126">
        <v>120</v>
      </c>
      <c r="C149" s="131" t="s">
        <v>455</v>
      </c>
      <c r="D149" s="129" t="s">
        <v>740</v>
      </c>
      <c r="E149" s="129">
        <v>7018046778</v>
      </c>
      <c r="F149" s="129" t="s">
        <v>228</v>
      </c>
      <c r="G149" s="129">
        <v>100</v>
      </c>
      <c r="H149" s="35" t="s">
        <v>51</v>
      </c>
      <c r="I149" s="129" t="s">
        <v>741</v>
      </c>
      <c r="J149" s="30">
        <v>2.5</v>
      </c>
      <c r="K149" s="30">
        <v>65.7</v>
      </c>
      <c r="L149" s="30">
        <v>67</v>
      </c>
      <c r="M149" s="30">
        <v>1500.1</v>
      </c>
      <c r="N149" s="129">
        <v>249336.3</v>
      </c>
      <c r="O149" s="129">
        <v>243453.7</v>
      </c>
      <c r="P149" s="129">
        <v>146215.29999999999</v>
      </c>
      <c r="Q149" s="129">
        <v>224708.1</v>
      </c>
      <c r="R149" s="129" t="s">
        <v>736</v>
      </c>
      <c r="S149" s="36">
        <v>562</v>
      </c>
      <c r="T149" s="36">
        <v>521</v>
      </c>
      <c r="U149" s="36">
        <v>656</v>
      </c>
      <c r="V149" s="36">
        <v>525</v>
      </c>
      <c r="W149" s="129" t="s">
        <v>669</v>
      </c>
      <c r="X149" s="129" t="s">
        <v>669</v>
      </c>
      <c r="Y149" s="129" t="s">
        <v>669</v>
      </c>
      <c r="Z149" s="129" t="s">
        <v>669</v>
      </c>
      <c r="AA149" s="41">
        <v>37872.753479999999</v>
      </c>
      <c r="AB149" s="41">
        <v>36027.729789999998</v>
      </c>
      <c r="AC149" s="41">
        <v>38049.697</v>
      </c>
      <c r="AD149" s="41">
        <v>40378.078000000001</v>
      </c>
      <c r="AE149" s="15">
        <f t="shared" si="92"/>
        <v>1.0026618667237784E-5</v>
      </c>
      <c r="AF149" s="15">
        <f t="shared" si="93"/>
        <v>2.6986650849833047E-4</v>
      </c>
      <c r="AG149" s="15">
        <f t="shared" si="94"/>
        <v>4.5822837965657498E-4</v>
      </c>
      <c r="AH149" s="15">
        <f t="shared" si="95"/>
        <v>6.6757718124090763E-3</v>
      </c>
      <c r="AI149" s="15" t="s">
        <v>48</v>
      </c>
      <c r="AJ149" s="15" t="s">
        <v>48</v>
      </c>
      <c r="AK149" s="15" t="s">
        <v>48</v>
      </c>
      <c r="AL149" s="15" t="s">
        <v>48</v>
      </c>
    </row>
    <row r="150" spans="2:38" s="24" customFormat="1" ht="65.25" customHeight="1" x14ac:dyDescent="0.25">
      <c r="B150" s="126">
        <v>121</v>
      </c>
      <c r="C150" s="131" t="s">
        <v>455</v>
      </c>
      <c r="D150" s="129" t="s">
        <v>742</v>
      </c>
      <c r="E150" s="129">
        <v>7021057321</v>
      </c>
      <c r="F150" s="129" t="s">
        <v>228</v>
      </c>
      <c r="G150" s="129">
        <v>100</v>
      </c>
      <c r="H150" s="35" t="s">
        <v>51</v>
      </c>
      <c r="I150" s="129" t="s">
        <v>738</v>
      </c>
      <c r="J150" s="30">
        <v>333</v>
      </c>
      <c r="K150" s="30">
        <v>354.2</v>
      </c>
      <c r="L150" s="30">
        <v>208</v>
      </c>
      <c r="M150" s="30">
        <v>246</v>
      </c>
      <c r="N150" s="129">
        <v>249336.3</v>
      </c>
      <c r="O150" s="129">
        <v>243453.7</v>
      </c>
      <c r="P150" s="129">
        <v>146215.29999999999</v>
      </c>
      <c r="Q150" s="129">
        <v>224708.1</v>
      </c>
      <c r="R150" s="129" t="s">
        <v>736</v>
      </c>
      <c r="S150" s="36">
        <v>559</v>
      </c>
      <c r="T150" s="36">
        <v>547</v>
      </c>
      <c r="U150" s="36">
        <v>622</v>
      </c>
      <c r="V150" s="36">
        <v>694</v>
      </c>
      <c r="W150" s="129" t="s">
        <v>669</v>
      </c>
      <c r="X150" s="129" t="s">
        <v>669</v>
      </c>
      <c r="Y150" s="129" t="s">
        <v>669</v>
      </c>
      <c r="Z150" s="129" t="s">
        <v>669</v>
      </c>
      <c r="AA150" s="41">
        <v>16295.424419999999</v>
      </c>
      <c r="AB150" s="41">
        <v>16888.49568</v>
      </c>
      <c r="AC150" s="41">
        <v>20447.621630000001</v>
      </c>
      <c r="AD150" s="41">
        <v>20257.410909999999</v>
      </c>
      <c r="AE150" s="15">
        <f t="shared" si="92"/>
        <v>1.3355456064760728E-3</v>
      </c>
      <c r="AF150" s="15">
        <f t="shared" si="93"/>
        <v>1.4548967627109383E-3</v>
      </c>
      <c r="AG150" s="15">
        <f t="shared" si="94"/>
        <v>1.4225597457995162E-3</v>
      </c>
      <c r="AH150" s="15">
        <f t="shared" si="95"/>
        <v>1.0947535936621778E-3</v>
      </c>
      <c r="AI150" s="15" t="s">
        <v>48</v>
      </c>
      <c r="AJ150" s="15" t="s">
        <v>48</v>
      </c>
      <c r="AK150" s="15" t="s">
        <v>48</v>
      </c>
      <c r="AL150" s="15" t="s">
        <v>48</v>
      </c>
    </row>
    <row r="151" spans="2:38" s="24" customFormat="1" ht="65.25" customHeight="1" x14ac:dyDescent="0.25">
      <c r="B151" s="126">
        <v>122</v>
      </c>
      <c r="C151" s="131" t="s">
        <v>455</v>
      </c>
      <c r="D151" s="129" t="s">
        <v>743</v>
      </c>
      <c r="E151" s="129">
        <v>7017125307</v>
      </c>
      <c r="F151" s="129" t="s">
        <v>228</v>
      </c>
      <c r="G151" s="129">
        <v>100</v>
      </c>
      <c r="H151" s="35" t="s">
        <v>51</v>
      </c>
      <c r="I151" s="129" t="s">
        <v>738</v>
      </c>
      <c r="J151" s="30">
        <v>320</v>
      </c>
      <c r="K151" s="30">
        <v>157</v>
      </c>
      <c r="L151" s="30">
        <v>93.25</v>
      </c>
      <c r="M151" s="30">
        <v>110.5</v>
      </c>
      <c r="N151" s="129">
        <v>249336.3</v>
      </c>
      <c r="O151" s="129">
        <v>243453.7</v>
      </c>
      <c r="P151" s="129">
        <v>146215.29999999999</v>
      </c>
      <c r="Q151" s="129">
        <v>224708.1</v>
      </c>
      <c r="R151" s="129" t="s">
        <v>736</v>
      </c>
      <c r="S151" s="36">
        <v>509</v>
      </c>
      <c r="T151" s="36">
        <v>501</v>
      </c>
      <c r="U151" s="36">
        <v>497</v>
      </c>
      <c r="V151" s="36">
        <v>470</v>
      </c>
      <c r="W151" s="129" t="s">
        <v>669</v>
      </c>
      <c r="X151" s="129" t="s">
        <v>669</v>
      </c>
      <c r="Y151" s="129" t="s">
        <v>669</v>
      </c>
      <c r="Z151" s="129" t="s">
        <v>669</v>
      </c>
      <c r="AA151" s="41">
        <v>10235</v>
      </c>
      <c r="AB151" s="41">
        <v>11202.45</v>
      </c>
      <c r="AC151" s="41">
        <v>11062.96</v>
      </c>
      <c r="AD151" s="41">
        <v>11255.79</v>
      </c>
      <c r="AE151" s="15">
        <f t="shared" si="92"/>
        <v>1.2834071894064364E-3</v>
      </c>
      <c r="AF151" s="15">
        <f t="shared" si="93"/>
        <v>6.4488648149524938E-4</v>
      </c>
      <c r="AG151" s="15">
        <f t="shared" si="94"/>
        <v>6.3775815526829279E-4</v>
      </c>
      <c r="AH151" s="15">
        <f t="shared" si="95"/>
        <v>4.9174907357589688E-4</v>
      </c>
      <c r="AI151" s="15" t="s">
        <v>48</v>
      </c>
      <c r="AJ151" s="15" t="s">
        <v>48</v>
      </c>
      <c r="AK151" s="15" t="s">
        <v>48</v>
      </c>
      <c r="AL151" s="15" t="s">
        <v>48</v>
      </c>
    </row>
    <row r="152" spans="2:38" s="24" customFormat="1" ht="65.25" customHeight="1" x14ac:dyDescent="0.25">
      <c r="B152" s="126">
        <v>123</v>
      </c>
      <c r="C152" s="131" t="s">
        <v>455</v>
      </c>
      <c r="D152" s="129" t="s">
        <v>744</v>
      </c>
      <c r="E152" s="129">
        <v>7018048574</v>
      </c>
      <c r="F152" s="129" t="s">
        <v>228</v>
      </c>
      <c r="G152" s="129">
        <v>100</v>
      </c>
      <c r="H152" s="35" t="s">
        <v>51</v>
      </c>
      <c r="I152" s="129" t="s">
        <v>745</v>
      </c>
      <c r="J152" s="30">
        <v>1046.5</v>
      </c>
      <c r="K152" s="30">
        <v>1155.8</v>
      </c>
      <c r="L152" s="30">
        <v>625.29999999999995</v>
      </c>
      <c r="M152" s="30">
        <v>1011.7</v>
      </c>
      <c r="N152" s="129">
        <v>249336.3</v>
      </c>
      <c r="O152" s="129">
        <v>243453.7</v>
      </c>
      <c r="P152" s="129">
        <v>146215.29999999999</v>
      </c>
      <c r="Q152" s="129">
        <v>224708.1</v>
      </c>
      <c r="R152" s="129" t="s">
        <v>736</v>
      </c>
      <c r="S152" s="36">
        <v>484</v>
      </c>
      <c r="T152" s="36">
        <v>445</v>
      </c>
      <c r="U152" s="36">
        <v>417</v>
      </c>
      <c r="V152" s="36">
        <v>416</v>
      </c>
      <c r="W152" s="129" t="s">
        <v>669</v>
      </c>
      <c r="X152" s="129" t="s">
        <v>669</v>
      </c>
      <c r="Y152" s="129" t="s">
        <v>669</v>
      </c>
      <c r="Z152" s="129" t="s">
        <v>669</v>
      </c>
      <c r="AA152" s="41">
        <v>23289.315159999998</v>
      </c>
      <c r="AB152" s="41">
        <v>24374.913420000001</v>
      </c>
      <c r="AC152" s="41">
        <v>24406.363379999999</v>
      </c>
      <c r="AD152" s="41">
        <v>26831.941419999999</v>
      </c>
      <c r="AE152" s="15">
        <f t="shared" si="92"/>
        <v>4.1971425741057361E-3</v>
      </c>
      <c r="AF152" s="15">
        <f t="shared" si="93"/>
        <v>4.7475146198229885E-3</v>
      </c>
      <c r="AG152" s="15">
        <f t="shared" si="94"/>
        <v>4.2765702358097957E-3</v>
      </c>
      <c r="AH152" s="15">
        <f t="shared" si="95"/>
        <v>4.5022854093822165E-3</v>
      </c>
      <c r="AI152" s="15" t="s">
        <v>48</v>
      </c>
      <c r="AJ152" s="15" t="s">
        <v>48</v>
      </c>
      <c r="AK152" s="15" t="s">
        <v>48</v>
      </c>
      <c r="AL152" s="15" t="s">
        <v>48</v>
      </c>
    </row>
    <row r="153" spans="2:38" s="24" customFormat="1" ht="65.25" customHeight="1" x14ac:dyDescent="0.25">
      <c r="B153" s="126">
        <v>124</v>
      </c>
      <c r="C153" s="131" t="s">
        <v>455</v>
      </c>
      <c r="D153" s="129" t="s">
        <v>746</v>
      </c>
      <c r="E153" s="129">
        <v>7018048373</v>
      </c>
      <c r="F153" s="129" t="s">
        <v>228</v>
      </c>
      <c r="G153" s="129">
        <v>100</v>
      </c>
      <c r="H153" s="35" t="s">
        <v>51</v>
      </c>
      <c r="I153" s="129" t="s">
        <v>747</v>
      </c>
      <c r="J153" s="30">
        <v>280.2</v>
      </c>
      <c r="K153" s="30">
        <v>362.25</v>
      </c>
      <c r="L153" s="30">
        <v>135.15</v>
      </c>
      <c r="M153" s="30">
        <v>389.4</v>
      </c>
      <c r="N153" s="129">
        <v>249336.3</v>
      </c>
      <c r="O153" s="129">
        <v>243453.7</v>
      </c>
      <c r="P153" s="129">
        <v>146215.29999999999</v>
      </c>
      <c r="Q153" s="129">
        <v>224708.1</v>
      </c>
      <c r="R153" s="129" t="s">
        <v>736</v>
      </c>
      <c r="S153" s="36">
        <v>360</v>
      </c>
      <c r="T153" s="36">
        <v>353</v>
      </c>
      <c r="U153" s="36">
        <v>381</v>
      </c>
      <c r="V153" s="36">
        <v>397</v>
      </c>
      <c r="W153" s="129" t="s">
        <v>669</v>
      </c>
      <c r="X153" s="129" t="s">
        <v>669</v>
      </c>
      <c r="Y153" s="129" t="s">
        <v>669</v>
      </c>
      <c r="Z153" s="129" t="s">
        <v>669</v>
      </c>
      <c r="AA153" s="41">
        <v>22586.722559999998</v>
      </c>
      <c r="AB153" s="41">
        <v>22203.521000000001</v>
      </c>
      <c r="AC153" s="41">
        <v>24873.446</v>
      </c>
      <c r="AD153" s="41">
        <v>25993.463</v>
      </c>
      <c r="AE153" s="15">
        <f t="shared" si="92"/>
        <v>1.1237834202240107E-3</v>
      </c>
      <c r="AF153" s="15">
        <f t="shared" si="93"/>
        <v>1.4879625982270961E-3</v>
      </c>
      <c r="AG153" s="15">
        <f t="shared" si="94"/>
        <v>9.2432187329233003E-4</v>
      </c>
      <c r="AH153" s="15">
        <f t="shared" si="95"/>
        <v>1.7329148348457397E-3</v>
      </c>
      <c r="AI153" s="15" t="s">
        <v>48</v>
      </c>
      <c r="AJ153" s="15" t="s">
        <v>48</v>
      </c>
      <c r="AK153" s="15" t="s">
        <v>48</v>
      </c>
      <c r="AL153" s="15" t="s">
        <v>48</v>
      </c>
    </row>
    <row r="154" spans="2:38" s="24" customFormat="1" ht="65.25" customHeight="1" x14ac:dyDescent="0.25">
      <c r="B154" s="126">
        <v>125</v>
      </c>
      <c r="C154" s="131" t="s">
        <v>455</v>
      </c>
      <c r="D154" s="129" t="s">
        <v>748</v>
      </c>
      <c r="E154" s="129">
        <v>7018048461</v>
      </c>
      <c r="F154" s="129" t="s">
        <v>228</v>
      </c>
      <c r="G154" s="129">
        <v>100</v>
      </c>
      <c r="H154" s="35" t="s">
        <v>51</v>
      </c>
      <c r="I154" s="129" t="s">
        <v>749</v>
      </c>
      <c r="J154" s="30">
        <v>6851.5</v>
      </c>
      <c r="K154" s="30">
        <v>7335.8</v>
      </c>
      <c r="L154" s="30">
        <v>5301.7</v>
      </c>
      <c r="M154" s="30">
        <v>5901</v>
      </c>
      <c r="N154" s="129">
        <v>249336.3</v>
      </c>
      <c r="O154" s="129">
        <v>243453.7</v>
      </c>
      <c r="P154" s="129">
        <v>146215.29999999999</v>
      </c>
      <c r="Q154" s="129">
        <v>224708.1</v>
      </c>
      <c r="R154" s="129" t="s">
        <v>736</v>
      </c>
      <c r="S154" s="36">
        <v>607</v>
      </c>
      <c r="T154" s="36">
        <v>695</v>
      </c>
      <c r="U154" s="36">
        <v>695</v>
      </c>
      <c r="V154" s="36">
        <v>611</v>
      </c>
      <c r="W154" s="129" t="s">
        <v>669</v>
      </c>
      <c r="X154" s="129" t="s">
        <v>669</v>
      </c>
      <c r="Y154" s="129" t="s">
        <v>669</v>
      </c>
      <c r="Z154" s="129" t="s">
        <v>669</v>
      </c>
      <c r="AA154" s="41">
        <v>52418.888149999999</v>
      </c>
      <c r="AB154" s="41">
        <v>53479.55661</v>
      </c>
      <c r="AC154" s="41">
        <v>55213.522089999999</v>
      </c>
      <c r="AD154" s="41">
        <v>60079.063999999998</v>
      </c>
      <c r="AE154" s="15">
        <f t="shared" si="92"/>
        <v>2.7478951119431869E-2</v>
      </c>
      <c r="AF154" s="15">
        <f t="shared" si="93"/>
        <v>3.0132218158935353E-2</v>
      </c>
      <c r="AG154" s="15">
        <f t="shared" si="94"/>
        <v>3.6259543289929308E-2</v>
      </c>
      <c r="AH154" s="15">
        <f t="shared" si="95"/>
        <v>2.6260735594311017E-2</v>
      </c>
      <c r="AI154" s="15" t="s">
        <v>48</v>
      </c>
      <c r="AJ154" s="15" t="s">
        <v>48</v>
      </c>
      <c r="AK154" s="15" t="s">
        <v>48</v>
      </c>
      <c r="AL154" s="15" t="s">
        <v>48</v>
      </c>
    </row>
    <row r="155" spans="2:38" s="24" customFormat="1" ht="65.25" customHeight="1" x14ac:dyDescent="0.25">
      <c r="B155" s="126">
        <v>126</v>
      </c>
      <c r="C155" s="131" t="s">
        <v>455</v>
      </c>
      <c r="D155" s="129" t="s">
        <v>750</v>
      </c>
      <c r="E155" s="129">
        <v>7018048486</v>
      </c>
      <c r="F155" s="129" t="s">
        <v>228</v>
      </c>
      <c r="G155" s="129">
        <v>100</v>
      </c>
      <c r="H155" s="35" t="s">
        <v>51</v>
      </c>
      <c r="I155" s="129" t="s">
        <v>751</v>
      </c>
      <c r="J155" s="30">
        <v>1548.87</v>
      </c>
      <c r="K155" s="30">
        <v>1381.34</v>
      </c>
      <c r="L155" s="30">
        <v>970.77</v>
      </c>
      <c r="M155" s="30">
        <v>959.9</v>
      </c>
      <c r="N155" s="129">
        <v>249336.3</v>
      </c>
      <c r="O155" s="129">
        <v>243453.7</v>
      </c>
      <c r="P155" s="129">
        <v>146215.29999999999</v>
      </c>
      <c r="Q155" s="129">
        <v>224708.1</v>
      </c>
      <c r="R155" s="129" t="s">
        <v>736</v>
      </c>
      <c r="S155" s="36">
        <v>583</v>
      </c>
      <c r="T155" s="36">
        <v>598</v>
      </c>
      <c r="U155" s="36">
        <v>597</v>
      </c>
      <c r="V155" s="36">
        <v>591</v>
      </c>
      <c r="W155" s="129" t="s">
        <v>669</v>
      </c>
      <c r="X155" s="129" t="s">
        <v>669</v>
      </c>
      <c r="Y155" s="129" t="s">
        <v>669</v>
      </c>
      <c r="Z155" s="129" t="s">
        <v>669</v>
      </c>
      <c r="AA155" s="41">
        <v>89181.201419999998</v>
      </c>
      <c r="AB155" s="41">
        <v>93200.040940000006</v>
      </c>
      <c r="AC155" s="41">
        <v>94851.52162</v>
      </c>
      <c r="AD155" s="41">
        <v>99737.462660000005</v>
      </c>
      <c r="AE155" s="15">
        <f t="shared" si="92"/>
        <v>6.211971542049834E-3</v>
      </c>
      <c r="AF155" s="15">
        <f t="shared" si="93"/>
        <v>5.6739330722843807E-3</v>
      </c>
      <c r="AG155" s="15">
        <f t="shared" si="94"/>
        <v>6.6393188674509444E-3</v>
      </c>
      <c r="AH155" s="15">
        <f t="shared" si="95"/>
        <v>4.2717641242127008E-3</v>
      </c>
      <c r="AI155" s="15" t="s">
        <v>48</v>
      </c>
      <c r="AJ155" s="15" t="s">
        <v>48</v>
      </c>
      <c r="AK155" s="15" t="s">
        <v>48</v>
      </c>
      <c r="AL155" s="15" t="s">
        <v>48</v>
      </c>
    </row>
    <row r="156" spans="2:38" s="24" customFormat="1" ht="65.25" customHeight="1" x14ac:dyDescent="0.25">
      <c r="B156" s="126">
        <v>127</v>
      </c>
      <c r="C156" s="131" t="s">
        <v>455</v>
      </c>
      <c r="D156" s="129" t="s">
        <v>752</v>
      </c>
      <c r="E156" s="129">
        <v>7019034221</v>
      </c>
      <c r="F156" s="129" t="s">
        <v>228</v>
      </c>
      <c r="G156" s="129">
        <v>100</v>
      </c>
      <c r="H156" s="35" t="s">
        <v>51</v>
      </c>
      <c r="I156" s="129" t="s">
        <v>747</v>
      </c>
      <c r="J156" s="30">
        <v>0</v>
      </c>
      <c r="K156" s="30">
        <v>0</v>
      </c>
      <c r="L156" s="30">
        <v>0</v>
      </c>
      <c r="M156" s="30">
        <v>0</v>
      </c>
      <c r="N156" s="129">
        <v>249336.3</v>
      </c>
      <c r="O156" s="129">
        <v>243453.7</v>
      </c>
      <c r="P156" s="129">
        <v>146215.29999999999</v>
      </c>
      <c r="Q156" s="129">
        <v>224708.1</v>
      </c>
      <c r="R156" s="129" t="s">
        <v>736</v>
      </c>
      <c r="S156" s="36">
        <v>156</v>
      </c>
      <c r="T156" s="36">
        <v>145</v>
      </c>
      <c r="U156" s="36">
        <v>139</v>
      </c>
      <c r="V156" s="36">
        <v>138</v>
      </c>
      <c r="W156" s="129" t="s">
        <v>669</v>
      </c>
      <c r="X156" s="129" t="s">
        <v>669</v>
      </c>
      <c r="Y156" s="129" t="s">
        <v>669</v>
      </c>
      <c r="Z156" s="129" t="s">
        <v>669</v>
      </c>
      <c r="AA156" s="41">
        <v>25812.149130000002</v>
      </c>
      <c r="AB156" s="41">
        <v>28126.991679999999</v>
      </c>
      <c r="AC156" s="41">
        <v>27938.982749999999</v>
      </c>
      <c r="AD156" s="41">
        <v>28279.358</v>
      </c>
      <c r="AE156" s="15">
        <f t="shared" si="92"/>
        <v>0</v>
      </c>
      <c r="AF156" s="15">
        <f t="shared" si="93"/>
        <v>0</v>
      </c>
      <c r="AG156" s="15">
        <f t="shared" si="94"/>
        <v>0</v>
      </c>
      <c r="AH156" s="15">
        <f t="shared" si="95"/>
        <v>0</v>
      </c>
      <c r="AI156" s="15" t="s">
        <v>48</v>
      </c>
      <c r="AJ156" s="15" t="s">
        <v>48</v>
      </c>
      <c r="AK156" s="15" t="s">
        <v>48</v>
      </c>
      <c r="AL156" s="15" t="s">
        <v>48</v>
      </c>
    </row>
    <row r="157" spans="2:38" s="24" customFormat="1" ht="65.25" customHeight="1" x14ac:dyDescent="0.25">
      <c r="B157" s="126">
        <v>128</v>
      </c>
      <c r="C157" s="131" t="s">
        <v>455</v>
      </c>
      <c r="D157" s="129" t="s">
        <v>753</v>
      </c>
      <c r="E157" s="129">
        <v>7017171409</v>
      </c>
      <c r="F157" s="129" t="s">
        <v>228</v>
      </c>
      <c r="G157" s="129">
        <v>100</v>
      </c>
      <c r="H157" s="35" t="s">
        <v>51</v>
      </c>
      <c r="I157" s="129" t="s">
        <v>754</v>
      </c>
      <c r="J157" s="30">
        <v>993.15</v>
      </c>
      <c r="K157" s="30">
        <v>967.36</v>
      </c>
      <c r="L157" s="30">
        <v>690.21</v>
      </c>
      <c r="M157" s="30">
        <v>884.76</v>
      </c>
      <c r="N157" s="129">
        <v>249336.3</v>
      </c>
      <c r="O157" s="129">
        <v>243453.7</v>
      </c>
      <c r="P157" s="129">
        <v>146215.29999999999</v>
      </c>
      <c r="Q157" s="129">
        <v>224708.1</v>
      </c>
      <c r="R157" s="129" t="s">
        <v>736</v>
      </c>
      <c r="S157" s="36">
        <v>484</v>
      </c>
      <c r="T157" s="36">
        <v>485</v>
      </c>
      <c r="U157" s="36">
        <v>487</v>
      </c>
      <c r="V157" s="36">
        <v>491</v>
      </c>
      <c r="W157" s="129" t="s">
        <v>669</v>
      </c>
      <c r="X157" s="129" t="s">
        <v>669</v>
      </c>
      <c r="Y157" s="129" t="s">
        <v>669</v>
      </c>
      <c r="Z157" s="129" t="s">
        <v>669</v>
      </c>
      <c r="AA157" s="41">
        <v>19811.84736</v>
      </c>
      <c r="AB157" s="41">
        <v>19664.623339999998</v>
      </c>
      <c r="AC157" s="41">
        <v>20391.61724</v>
      </c>
      <c r="AD157" s="41">
        <v>21256.88913</v>
      </c>
      <c r="AE157" s="15">
        <f t="shared" si="92"/>
        <v>3.9831745317468817E-3</v>
      </c>
      <c r="AF157" s="15">
        <f t="shared" si="93"/>
        <v>3.9734865397404104E-3</v>
      </c>
      <c r="AG157" s="15">
        <f t="shared" si="94"/>
        <v>4.7205046257129046E-3</v>
      </c>
      <c r="AH157" s="15">
        <f t="shared" si="95"/>
        <v>3.9373747541810904E-3</v>
      </c>
      <c r="AI157" s="15" t="s">
        <v>48</v>
      </c>
      <c r="AJ157" s="15" t="s">
        <v>48</v>
      </c>
      <c r="AK157" s="15" t="s">
        <v>48</v>
      </c>
      <c r="AL157" s="15" t="s">
        <v>48</v>
      </c>
    </row>
    <row r="158" spans="2:38" s="24" customFormat="1" ht="65.25" customHeight="1" x14ac:dyDescent="0.25">
      <c r="B158" s="126">
        <v>129</v>
      </c>
      <c r="C158" s="131" t="s">
        <v>455</v>
      </c>
      <c r="D158" s="129" t="s">
        <v>755</v>
      </c>
      <c r="E158" s="129">
        <v>7017026017</v>
      </c>
      <c r="F158" s="129" t="s">
        <v>228</v>
      </c>
      <c r="G158" s="129">
        <v>100</v>
      </c>
      <c r="H158" s="35" t="s">
        <v>51</v>
      </c>
      <c r="I158" s="129" t="s">
        <v>756</v>
      </c>
      <c r="J158" s="30">
        <v>5127.79</v>
      </c>
      <c r="K158" s="30">
        <v>5879.71</v>
      </c>
      <c r="L158" s="30">
        <v>4171.8999999999996</v>
      </c>
      <c r="M158" s="30">
        <v>5039.84</v>
      </c>
      <c r="N158" s="129">
        <v>249336.3</v>
      </c>
      <c r="O158" s="129">
        <v>243453.7</v>
      </c>
      <c r="P158" s="129">
        <v>146215.29999999999</v>
      </c>
      <c r="Q158" s="129">
        <v>224708.1</v>
      </c>
      <c r="R158" s="129" t="s">
        <v>736</v>
      </c>
      <c r="S158" s="36">
        <v>1468</v>
      </c>
      <c r="T158" s="36">
        <v>1636</v>
      </c>
      <c r="U158" s="36">
        <v>1470</v>
      </c>
      <c r="V158" s="36">
        <v>1348</v>
      </c>
      <c r="W158" s="129" t="s">
        <v>669</v>
      </c>
      <c r="X158" s="129" t="s">
        <v>669</v>
      </c>
      <c r="Y158" s="129" t="s">
        <v>669</v>
      </c>
      <c r="Z158" s="129" t="s">
        <v>669</v>
      </c>
      <c r="AA158" s="41">
        <v>47223.597049999997</v>
      </c>
      <c r="AB158" s="41">
        <v>55819.790119999998</v>
      </c>
      <c r="AC158" s="41">
        <v>56615.565869999999</v>
      </c>
      <c r="AD158" s="41">
        <v>63198.541270000002</v>
      </c>
      <c r="AE158" s="15">
        <f t="shared" si="92"/>
        <v>2.0565757974270092E-2</v>
      </c>
      <c r="AF158" s="15">
        <f t="shared" si="93"/>
        <v>2.4151245185429507E-2</v>
      </c>
      <c r="AG158" s="15">
        <f t="shared" si="94"/>
        <v>2.8532581747600969E-2</v>
      </c>
      <c r="AH158" s="15">
        <f t="shared" si="95"/>
        <v>2.242838598163573E-2</v>
      </c>
      <c r="AI158" s="15" t="s">
        <v>48</v>
      </c>
      <c r="AJ158" s="15" t="s">
        <v>48</v>
      </c>
      <c r="AK158" s="15" t="s">
        <v>48</v>
      </c>
      <c r="AL158" s="15" t="s">
        <v>48</v>
      </c>
    </row>
    <row r="159" spans="2:38" s="24" customFormat="1" ht="72" customHeight="1" x14ac:dyDescent="0.25">
      <c r="B159" s="126">
        <v>130</v>
      </c>
      <c r="C159" s="131" t="s">
        <v>455</v>
      </c>
      <c r="D159" s="129" t="s">
        <v>757</v>
      </c>
      <c r="E159" s="129">
        <v>7019014948</v>
      </c>
      <c r="F159" s="129" t="s">
        <v>228</v>
      </c>
      <c r="G159" s="129">
        <v>100</v>
      </c>
      <c r="H159" s="35" t="s">
        <v>51</v>
      </c>
      <c r="I159" s="129" t="s">
        <v>758</v>
      </c>
      <c r="J159" s="30">
        <v>44108.1</v>
      </c>
      <c r="K159" s="30">
        <v>45410</v>
      </c>
      <c r="L159" s="30">
        <v>28341.3</v>
      </c>
      <c r="M159" s="30">
        <v>42446.9</v>
      </c>
      <c r="N159" s="129">
        <v>249336.3</v>
      </c>
      <c r="O159" s="129">
        <v>243453.7</v>
      </c>
      <c r="P159" s="129">
        <v>146215.29999999999</v>
      </c>
      <c r="Q159" s="129">
        <v>224708.1</v>
      </c>
      <c r="R159" s="129" t="s">
        <v>736</v>
      </c>
      <c r="S159" s="36">
        <v>2382</v>
      </c>
      <c r="T159" s="36">
        <v>2326</v>
      </c>
      <c r="U159" s="36">
        <v>2383</v>
      </c>
      <c r="V159" s="36">
        <v>2387</v>
      </c>
      <c r="W159" s="129" t="s">
        <v>669</v>
      </c>
      <c r="X159" s="129" t="s">
        <v>669</v>
      </c>
      <c r="Y159" s="129" t="s">
        <v>669</v>
      </c>
      <c r="Z159" s="129" t="s">
        <v>669</v>
      </c>
      <c r="AA159" s="41">
        <f>81363.78807+12514.6</f>
        <v>93878.388070000001</v>
      </c>
      <c r="AB159" s="41">
        <f>80394.812+13226.5</f>
        <v>93621.312000000005</v>
      </c>
      <c r="AC159" s="41">
        <v>91518.145999999993</v>
      </c>
      <c r="AD159" s="41">
        <v>105586.034</v>
      </c>
      <c r="AE159" s="15">
        <f t="shared" si="92"/>
        <v>0.17690203953455635</v>
      </c>
      <c r="AF159" s="15">
        <f t="shared" si="93"/>
        <v>0.18652417276878519</v>
      </c>
      <c r="AG159" s="15">
        <f t="shared" si="94"/>
        <v>0.19383265636359534</v>
      </c>
      <c r="AH159" s="15">
        <f t="shared" si="95"/>
        <v>0.18889795249926461</v>
      </c>
      <c r="AI159" s="15" t="s">
        <v>48</v>
      </c>
      <c r="AJ159" s="15" t="s">
        <v>48</v>
      </c>
      <c r="AK159" s="15" t="s">
        <v>48</v>
      </c>
      <c r="AL159" s="15" t="s">
        <v>48</v>
      </c>
    </row>
    <row r="160" spans="2:38" s="24" customFormat="1" ht="61.5" customHeight="1" x14ac:dyDescent="0.25">
      <c r="B160" s="126">
        <v>131</v>
      </c>
      <c r="C160" s="131" t="s">
        <v>455</v>
      </c>
      <c r="D160" s="129" t="s">
        <v>759</v>
      </c>
      <c r="E160" s="129">
        <v>7018047034</v>
      </c>
      <c r="F160" s="129" t="s">
        <v>228</v>
      </c>
      <c r="G160" s="129">
        <v>100</v>
      </c>
      <c r="H160" s="35" t="s">
        <v>51</v>
      </c>
      <c r="I160" s="129" t="s">
        <v>760</v>
      </c>
      <c r="J160" s="30">
        <v>4522.34</v>
      </c>
      <c r="K160" s="30">
        <v>4768.24</v>
      </c>
      <c r="L160" s="30">
        <v>2556.37</v>
      </c>
      <c r="M160" s="30">
        <v>3505.05</v>
      </c>
      <c r="N160" s="129">
        <v>249336.3</v>
      </c>
      <c r="O160" s="129">
        <v>243453.7</v>
      </c>
      <c r="P160" s="129">
        <v>146215.29999999999</v>
      </c>
      <c r="Q160" s="129">
        <v>224708.1</v>
      </c>
      <c r="R160" s="129" t="s">
        <v>736</v>
      </c>
      <c r="S160" s="36">
        <v>379</v>
      </c>
      <c r="T160" s="36">
        <v>429</v>
      </c>
      <c r="U160" s="36">
        <v>433</v>
      </c>
      <c r="V160" s="36">
        <v>443</v>
      </c>
      <c r="W160" s="129" t="s">
        <v>669</v>
      </c>
      <c r="X160" s="129" t="s">
        <v>669</v>
      </c>
      <c r="Y160" s="129" t="s">
        <v>669</v>
      </c>
      <c r="Z160" s="129" t="s">
        <v>669</v>
      </c>
      <c r="AA160" s="41">
        <v>29773.86548</v>
      </c>
      <c r="AB160" s="41">
        <v>34061.018880000003</v>
      </c>
      <c r="AC160" s="41">
        <v>31447.946749999999</v>
      </c>
      <c r="AD160" s="41">
        <v>34020.56177</v>
      </c>
      <c r="AE160" s="15">
        <f t="shared" si="92"/>
        <v>1.8137511465438447E-2</v>
      </c>
      <c r="AF160" s="15">
        <f t="shared" si="93"/>
        <v>1.9585818576591769E-2</v>
      </c>
      <c r="AG160" s="15">
        <f t="shared" si="94"/>
        <v>1.7483601237353409E-2</v>
      </c>
      <c r="AH160" s="15">
        <f t="shared" si="95"/>
        <v>1.5598236111648846E-2</v>
      </c>
      <c r="AI160" s="15" t="s">
        <v>48</v>
      </c>
      <c r="AJ160" s="15" t="s">
        <v>48</v>
      </c>
      <c r="AK160" s="15" t="s">
        <v>48</v>
      </c>
      <c r="AL160" s="15" t="s">
        <v>48</v>
      </c>
    </row>
    <row r="161" spans="2:38" s="24" customFormat="1" ht="61.5" customHeight="1" x14ac:dyDescent="0.25">
      <c r="B161" s="126">
        <v>132</v>
      </c>
      <c r="C161" s="131" t="s">
        <v>455</v>
      </c>
      <c r="D161" s="129" t="s">
        <v>761</v>
      </c>
      <c r="E161" s="129">
        <v>7017021690</v>
      </c>
      <c r="F161" s="129" t="s">
        <v>228</v>
      </c>
      <c r="G161" s="129">
        <v>100</v>
      </c>
      <c r="H161" s="35" t="s">
        <v>51</v>
      </c>
      <c r="I161" s="129" t="s">
        <v>762</v>
      </c>
      <c r="J161" s="30">
        <v>145.19999999999999</v>
      </c>
      <c r="K161" s="30">
        <v>221.77</v>
      </c>
      <c r="L161" s="30">
        <v>158.82</v>
      </c>
      <c r="M161" s="30">
        <v>206.19</v>
      </c>
      <c r="N161" s="129">
        <v>249336.3</v>
      </c>
      <c r="O161" s="129">
        <v>243453.7</v>
      </c>
      <c r="P161" s="129">
        <v>146215.29999999999</v>
      </c>
      <c r="Q161" s="129">
        <v>224708.1</v>
      </c>
      <c r="R161" s="129" t="s">
        <v>736</v>
      </c>
      <c r="S161" s="36">
        <v>398</v>
      </c>
      <c r="T161" s="36">
        <v>436</v>
      </c>
      <c r="U161" s="36">
        <v>481</v>
      </c>
      <c r="V161" s="36">
        <v>482</v>
      </c>
      <c r="W161" s="129" t="s">
        <v>669</v>
      </c>
      <c r="X161" s="129" t="s">
        <v>669</v>
      </c>
      <c r="Y161" s="129" t="s">
        <v>669</v>
      </c>
      <c r="Z161" s="129" t="s">
        <v>669</v>
      </c>
      <c r="AA161" s="41">
        <v>17039.508959999999</v>
      </c>
      <c r="AB161" s="41">
        <v>19003.387999999999</v>
      </c>
      <c r="AC161" s="41">
        <v>19474.339</v>
      </c>
      <c r="AD161" s="41">
        <v>25080.412</v>
      </c>
      <c r="AE161" s="15">
        <f t="shared" si="92"/>
        <v>5.8234601219317038E-4</v>
      </c>
      <c r="AF161" s="15">
        <f t="shared" si="93"/>
        <v>9.1093296179109212E-4</v>
      </c>
      <c r="AG161" s="15">
        <f t="shared" si="94"/>
        <v>1.0862064366724961E-3</v>
      </c>
      <c r="AH161" s="15">
        <f t="shared" si="95"/>
        <v>9.175904206390424E-4</v>
      </c>
      <c r="AI161" s="15" t="s">
        <v>48</v>
      </c>
      <c r="AJ161" s="15" t="s">
        <v>48</v>
      </c>
      <c r="AK161" s="15" t="s">
        <v>48</v>
      </c>
      <c r="AL161" s="15" t="s">
        <v>48</v>
      </c>
    </row>
    <row r="162" spans="2:38" s="24" customFormat="1" ht="61.5" customHeight="1" x14ac:dyDescent="0.25">
      <c r="B162" s="126">
        <v>133</v>
      </c>
      <c r="C162" s="131" t="s">
        <v>455</v>
      </c>
      <c r="D162" s="129" t="s">
        <v>763</v>
      </c>
      <c r="E162" s="129">
        <v>7017031842</v>
      </c>
      <c r="F162" s="129" t="s">
        <v>228</v>
      </c>
      <c r="G162" s="129">
        <v>100</v>
      </c>
      <c r="H162" s="35" t="s">
        <v>51</v>
      </c>
      <c r="I162" s="129" t="s">
        <v>764</v>
      </c>
      <c r="J162" s="30">
        <v>853.1</v>
      </c>
      <c r="K162" s="30">
        <v>1142.8</v>
      </c>
      <c r="L162" s="30">
        <v>2629.5</v>
      </c>
      <c r="M162" s="30">
        <v>3929.4</v>
      </c>
      <c r="N162" s="129" t="s">
        <v>669</v>
      </c>
      <c r="O162" s="129" t="s">
        <v>669</v>
      </c>
      <c r="P162" s="129" t="s">
        <v>669</v>
      </c>
      <c r="Q162" s="129" t="s">
        <v>669</v>
      </c>
      <c r="R162" s="129" t="s">
        <v>96</v>
      </c>
      <c r="S162" s="134">
        <v>8640</v>
      </c>
      <c r="T162" s="134">
        <v>8812</v>
      </c>
      <c r="U162" s="134">
        <v>8640</v>
      </c>
      <c r="V162" s="134">
        <v>57000</v>
      </c>
      <c r="W162" s="129" t="s">
        <v>669</v>
      </c>
      <c r="X162" s="129" t="s">
        <v>669</v>
      </c>
      <c r="Y162" s="129" t="s">
        <v>669</v>
      </c>
      <c r="Z162" s="129" t="s">
        <v>669</v>
      </c>
      <c r="AA162" s="41">
        <v>54664.961470000002</v>
      </c>
      <c r="AB162" s="41">
        <v>67413.563779999997</v>
      </c>
      <c r="AC162" s="41">
        <v>65627.845149999994</v>
      </c>
      <c r="AD162" s="41">
        <v>75622.711880000003</v>
      </c>
      <c r="AE162" s="15" t="s">
        <v>48</v>
      </c>
      <c r="AF162" s="15" t="s">
        <v>48</v>
      </c>
      <c r="AG162" s="15" t="s">
        <v>48</v>
      </c>
      <c r="AH162" s="15" t="s">
        <v>48</v>
      </c>
      <c r="AI162" s="15" t="s">
        <v>48</v>
      </c>
      <c r="AJ162" s="15" t="s">
        <v>48</v>
      </c>
      <c r="AK162" s="15" t="s">
        <v>48</v>
      </c>
      <c r="AL162" s="15" t="s">
        <v>48</v>
      </c>
    </row>
    <row r="163" spans="2:38" s="24" customFormat="1" ht="36.75" customHeight="1" x14ac:dyDescent="0.25">
      <c r="B163" s="47">
        <v>134</v>
      </c>
      <c r="C163" s="54" t="s">
        <v>455</v>
      </c>
      <c r="D163" s="56" t="s">
        <v>765</v>
      </c>
      <c r="E163" s="56">
        <v>7019027986</v>
      </c>
      <c r="F163" s="56" t="s">
        <v>228</v>
      </c>
      <c r="G163" s="56">
        <v>100</v>
      </c>
      <c r="H163" s="56" t="s">
        <v>637</v>
      </c>
      <c r="I163" s="56" t="s">
        <v>766</v>
      </c>
      <c r="J163" s="78">
        <v>578.9</v>
      </c>
      <c r="K163" s="78">
        <v>756.1</v>
      </c>
      <c r="L163" s="78">
        <v>526.4</v>
      </c>
      <c r="M163" s="78">
        <v>1074.4000000000001</v>
      </c>
      <c r="N163" s="56" t="s">
        <v>669</v>
      </c>
      <c r="O163" s="56" t="s">
        <v>669</v>
      </c>
      <c r="P163" s="56" t="s">
        <v>669</v>
      </c>
      <c r="Q163" s="56" t="s">
        <v>669</v>
      </c>
      <c r="R163" s="56" t="s">
        <v>506</v>
      </c>
      <c r="S163" s="56">
        <v>2809</v>
      </c>
      <c r="T163" s="7">
        <v>419</v>
      </c>
      <c r="U163" s="7">
        <v>551</v>
      </c>
      <c r="V163" s="7">
        <v>819</v>
      </c>
      <c r="W163" s="56" t="s">
        <v>669</v>
      </c>
      <c r="X163" s="56" t="s">
        <v>669</v>
      </c>
      <c r="Y163" s="56" t="s">
        <v>669</v>
      </c>
      <c r="Z163" s="56" t="s">
        <v>669</v>
      </c>
      <c r="AA163" s="41">
        <v>14181.8</v>
      </c>
      <c r="AB163" s="41">
        <v>14603.3</v>
      </c>
      <c r="AC163" s="41">
        <v>15247.3</v>
      </c>
      <c r="AD163" s="41">
        <v>15806.2</v>
      </c>
      <c r="AE163" s="15" t="s">
        <v>48</v>
      </c>
      <c r="AF163" s="15" t="s">
        <v>48</v>
      </c>
      <c r="AG163" s="15" t="s">
        <v>48</v>
      </c>
      <c r="AH163" s="15" t="s">
        <v>48</v>
      </c>
      <c r="AI163" s="15" t="s">
        <v>48</v>
      </c>
      <c r="AJ163" s="15" t="s">
        <v>48</v>
      </c>
      <c r="AK163" s="15" t="s">
        <v>48</v>
      </c>
      <c r="AL163" s="15" t="s">
        <v>48</v>
      </c>
    </row>
    <row r="164" spans="2:38" s="24" customFormat="1" ht="37.5" customHeight="1" x14ac:dyDescent="0.25">
      <c r="B164" s="47">
        <v>135</v>
      </c>
      <c r="C164" s="54" t="s">
        <v>455</v>
      </c>
      <c r="D164" s="56" t="s">
        <v>767</v>
      </c>
      <c r="E164" s="56">
        <v>7017082050</v>
      </c>
      <c r="F164" s="56" t="s">
        <v>228</v>
      </c>
      <c r="G164" s="56">
        <v>100</v>
      </c>
      <c r="H164" s="35" t="s">
        <v>48</v>
      </c>
      <c r="I164" s="56" t="s">
        <v>722</v>
      </c>
      <c r="J164" s="78">
        <v>2442.9</v>
      </c>
      <c r="K164" s="78">
        <v>2366.6</v>
      </c>
      <c r="L164" s="78">
        <v>2042.7</v>
      </c>
      <c r="M164" s="78">
        <v>2893</v>
      </c>
      <c r="N164" s="56" t="s">
        <v>669</v>
      </c>
      <c r="O164" s="56" t="s">
        <v>669</v>
      </c>
      <c r="P164" s="56" t="s">
        <v>669</v>
      </c>
      <c r="Q164" s="56" t="s">
        <v>669</v>
      </c>
      <c r="R164" s="45" t="s">
        <v>171</v>
      </c>
      <c r="S164" s="45">
        <v>22</v>
      </c>
      <c r="T164" s="45">
        <v>21</v>
      </c>
      <c r="U164" s="45">
        <v>21</v>
      </c>
      <c r="V164" s="45">
        <v>21</v>
      </c>
      <c r="W164" s="56" t="s">
        <v>669</v>
      </c>
      <c r="X164" s="56" t="s">
        <v>669</v>
      </c>
      <c r="Y164" s="56" t="s">
        <v>669</v>
      </c>
      <c r="Z164" s="56" t="s">
        <v>669</v>
      </c>
      <c r="AA164" s="41">
        <v>23121.4</v>
      </c>
      <c r="AB164" s="41">
        <v>23550.3</v>
      </c>
      <c r="AC164" s="41">
        <v>24445.7</v>
      </c>
      <c r="AD164" s="41">
        <v>24246.01</v>
      </c>
      <c r="AE164" s="15" t="s">
        <v>48</v>
      </c>
      <c r="AF164" s="15" t="s">
        <v>48</v>
      </c>
      <c r="AG164" s="15" t="s">
        <v>48</v>
      </c>
      <c r="AH164" s="15" t="s">
        <v>48</v>
      </c>
      <c r="AI164" s="15" t="s">
        <v>48</v>
      </c>
      <c r="AJ164" s="15" t="s">
        <v>48</v>
      </c>
      <c r="AK164" s="15" t="s">
        <v>48</v>
      </c>
      <c r="AL164" s="15" t="s">
        <v>48</v>
      </c>
    </row>
    <row r="165" spans="2:38" s="24" customFormat="1" ht="37.5" customHeight="1" x14ac:dyDescent="0.25">
      <c r="B165" s="47">
        <v>136</v>
      </c>
      <c r="C165" s="54" t="s">
        <v>455</v>
      </c>
      <c r="D165" s="56" t="s">
        <v>768</v>
      </c>
      <c r="E165" s="7">
        <v>7017137430</v>
      </c>
      <c r="F165" s="56" t="s">
        <v>228</v>
      </c>
      <c r="G165" s="56">
        <v>100</v>
      </c>
      <c r="H165" s="35" t="s">
        <v>48</v>
      </c>
      <c r="I165" s="56" t="s">
        <v>769</v>
      </c>
      <c r="J165" s="78">
        <v>0</v>
      </c>
      <c r="K165" s="78">
        <v>0</v>
      </c>
      <c r="L165" s="78">
        <v>0</v>
      </c>
      <c r="M165" s="78">
        <v>0</v>
      </c>
      <c r="N165" s="56" t="s">
        <v>669</v>
      </c>
      <c r="O165" s="56" t="s">
        <v>669</v>
      </c>
      <c r="P165" s="56" t="s">
        <v>669</v>
      </c>
      <c r="Q165" s="56" t="s">
        <v>669</v>
      </c>
      <c r="R165" s="45" t="s">
        <v>171</v>
      </c>
      <c r="S165" s="45">
        <v>14</v>
      </c>
      <c r="T165" s="45">
        <v>14</v>
      </c>
      <c r="U165" s="45">
        <v>14</v>
      </c>
      <c r="V165" s="45">
        <v>14</v>
      </c>
      <c r="W165" s="56" t="s">
        <v>669</v>
      </c>
      <c r="X165" s="56" t="s">
        <v>669</v>
      </c>
      <c r="Y165" s="56" t="s">
        <v>669</v>
      </c>
      <c r="Z165" s="56" t="s">
        <v>669</v>
      </c>
      <c r="AA165" s="41">
        <v>11563.3</v>
      </c>
      <c r="AB165" s="41">
        <v>11660.7</v>
      </c>
      <c r="AC165" s="41">
        <v>11952.9</v>
      </c>
      <c r="AD165" s="41">
        <v>11952.9</v>
      </c>
      <c r="AE165" s="15" t="s">
        <v>48</v>
      </c>
      <c r="AF165" s="15" t="s">
        <v>48</v>
      </c>
      <c r="AG165" s="15" t="s">
        <v>48</v>
      </c>
      <c r="AH165" s="15" t="s">
        <v>48</v>
      </c>
      <c r="AI165" s="15" t="s">
        <v>48</v>
      </c>
      <c r="AJ165" s="15" t="s">
        <v>48</v>
      </c>
      <c r="AK165" s="15" t="s">
        <v>48</v>
      </c>
      <c r="AL165" s="15" t="s">
        <v>48</v>
      </c>
    </row>
    <row r="166" spans="2:38" s="24" customFormat="1" ht="37.5" customHeight="1" x14ac:dyDescent="0.25">
      <c r="B166" s="47">
        <v>137</v>
      </c>
      <c r="C166" s="54" t="s">
        <v>455</v>
      </c>
      <c r="D166" s="54" t="s">
        <v>770</v>
      </c>
      <c r="E166" s="45">
        <v>7018044259</v>
      </c>
      <c r="F166" s="56" t="s">
        <v>228</v>
      </c>
      <c r="G166" s="56">
        <v>100</v>
      </c>
      <c r="H166" s="35" t="s">
        <v>48</v>
      </c>
      <c r="I166" s="45" t="s">
        <v>771</v>
      </c>
      <c r="J166" s="78">
        <v>0</v>
      </c>
      <c r="K166" s="78">
        <v>0</v>
      </c>
      <c r="L166" s="78">
        <v>0</v>
      </c>
      <c r="M166" s="78">
        <v>0</v>
      </c>
      <c r="N166" s="56" t="s">
        <v>669</v>
      </c>
      <c r="O166" s="56" t="s">
        <v>669</v>
      </c>
      <c r="P166" s="56" t="s">
        <v>669</v>
      </c>
      <c r="Q166" s="56" t="s">
        <v>669</v>
      </c>
      <c r="R166" s="45" t="s">
        <v>171</v>
      </c>
      <c r="S166" s="45">
        <v>10</v>
      </c>
      <c r="T166" s="45">
        <v>10</v>
      </c>
      <c r="U166" s="45">
        <v>10</v>
      </c>
      <c r="V166" s="45">
        <v>10</v>
      </c>
      <c r="W166" s="56" t="s">
        <v>669</v>
      </c>
      <c r="X166" s="56" t="s">
        <v>669</v>
      </c>
      <c r="Y166" s="56" t="s">
        <v>669</v>
      </c>
      <c r="Z166" s="56" t="s">
        <v>669</v>
      </c>
      <c r="AA166" s="41">
        <v>14684.2</v>
      </c>
      <c r="AB166" s="41">
        <v>14938.6</v>
      </c>
      <c r="AC166" s="41">
        <v>15746.8</v>
      </c>
      <c r="AD166" s="41">
        <v>15740.8</v>
      </c>
      <c r="AE166" s="15" t="s">
        <v>48</v>
      </c>
      <c r="AF166" s="15" t="s">
        <v>48</v>
      </c>
      <c r="AG166" s="15" t="s">
        <v>48</v>
      </c>
      <c r="AH166" s="15" t="s">
        <v>48</v>
      </c>
      <c r="AI166" s="15" t="s">
        <v>48</v>
      </c>
      <c r="AJ166" s="15" t="s">
        <v>48</v>
      </c>
      <c r="AK166" s="15" t="s">
        <v>48</v>
      </c>
      <c r="AL166" s="15" t="s">
        <v>48</v>
      </c>
    </row>
    <row r="167" spans="2:38" s="24" customFormat="1" ht="71.25" customHeight="1" x14ac:dyDescent="0.25">
      <c r="B167" s="47">
        <v>138</v>
      </c>
      <c r="C167" s="54" t="s">
        <v>455</v>
      </c>
      <c r="D167" s="54" t="s">
        <v>772</v>
      </c>
      <c r="E167" s="54">
        <v>7017209109</v>
      </c>
      <c r="F167" s="56" t="s">
        <v>228</v>
      </c>
      <c r="G167" s="56">
        <v>100</v>
      </c>
      <c r="H167" s="35" t="s">
        <v>773</v>
      </c>
      <c r="I167" s="56" t="s">
        <v>774</v>
      </c>
      <c r="J167" s="78">
        <v>77</v>
      </c>
      <c r="K167" s="78">
        <v>48.9</v>
      </c>
      <c r="L167" s="78">
        <v>25.6</v>
      </c>
      <c r="M167" s="78">
        <v>82.5</v>
      </c>
      <c r="N167" s="56" t="s">
        <v>669</v>
      </c>
      <c r="O167" s="56" t="s">
        <v>669</v>
      </c>
      <c r="P167" s="56" t="s">
        <v>669</v>
      </c>
      <c r="Q167" s="56" t="s">
        <v>669</v>
      </c>
      <c r="R167" s="56" t="s">
        <v>171</v>
      </c>
      <c r="S167" s="56">
        <v>4</v>
      </c>
      <c r="T167" s="56">
        <v>4</v>
      </c>
      <c r="U167" s="56">
        <v>4</v>
      </c>
      <c r="V167" s="56">
        <v>4</v>
      </c>
      <c r="W167" s="56" t="s">
        <v>669</v>
      </c>
      <c r="X167" s="56" t="s">
        <v>669</v>
      </c>
      <c r="Y167" s="56" t="s">
        <v>669</v>
      </c>
      <c r="Z167" s="56" t="s">
        <v>669</v>
      </c>
      <c r="AA167" s="112">
        <v>14081.4</v>
      </c>
      <c r="AB167" s="112">
        <v>14235.5</v>
      </c>
      <c r="AC167" s="112">
        <v>14631.8</v>
      </c>
      <c r="AD167" s="112">
        <v>14631.8</v>
      </c>
      <c r="AE167" s="15" t="s">
        <v>48</v>
      </c>
      <c r="AF167" s="15" t="s">
        <v>48</v>
      </c>
      <c r="AG167" s="15" t="s">
        <v>48</v>
      </c>
      <c r="AH167" s="15" t="s">
        <v>48</v>
      </c>
      <c r="AI167" s="15" t="s">
        <v>48</v>
      </c>
      <c r="AJ167" s="15" t="s">
        <v>48</v>
      </c>
      <c r="AK167" s="15" t="s">
        <v>48</v>
      </c>
      <c r="AL167" s="15" t="s">
        <v>48</v>
      </c>
    </row>
    <row r="168" spans="2:38" s="24" customFormat="1" ht="71.25" customHeight="1" x14ac:dyDescent="0.25">
      <c r="B168" s="47">
        <v>139</v>
      </c>
      <c r="C168" s="54" t="s">
        <v>455</v>
      </c>
      <c r="D168" s="56" t="s">
        <v>775</v>
      </c>
      <c r="E168" s="7">
        <v>7017188089</v>
      </c>
      <c r="F168" s="56" t="s">
        <v>228</v>
      </c>
      <c r="G168" s="56">
        <v>100</v>
      </c>
      <c r="H168" s="35" t="s">
        <v>732</v>
      </c>
      <c r="I168" s="56" t="s">
        <v>776</v>
      </c>
      <c r="J168" s="78">
        <v>3903.3</v>
      </c>
      <c r="K168" s="78">
        <v>3166.4</v>
      </c>
      <c r="L168" s="78">
        <v>3976.6</v>
      </c>
      <c r="M168" s="78">
        <v>9018.6</v>
      </c>
      <c r="N168" s="56" t="s">
        <v>669</v>
      </c>
      <c r="O168" s="56" t="s">
        <v>669</v>
      </c>
      <c r="P168" s="56" t="s">
        <v>669</v>
      </c>
      <c r="Q168" s="56" t="s">
        <v>669</v>
      </c>
      <c r="R168" s="56" t="s">
        <v>282</v>
      </c>
      <c r="S168" s="78">
        <v>3717.8580000000002</v>
      </c>
      <c r="T168" s="78">
        <v>3116.5430000000001</v>
      </c>
      <c r="U168" s="78">
        <v>2714.828</v>
      </c>
      <c r="V168" s="78">
        <v>2640.6889999999999</v>
      </c>
      <c r="W168" s="56" t="s">
        <v>669</v>
      </c>
      <c r="X168" s="56" t="s">
        <v>669</v>
      </c>
      <c r="Y168" s="56" t="s">
        <v>669</v>
      </c>
      <c r="Z168" s="56" t="s">
        <v>669</v>
      </c>
      <c r="AA168" s="113">
        <v>23709.7</v>
      </c>
      <c r="AB168" s="113">
        <v>24973.3</v>
      </c>
      <c r="AC168" s="114">
        <v>30132.3</v>
      </c>
      <c r="AD168" s="112">
        <v>33571.599999999999</v>
      </c>
      <c r="AE168" s="15" t="s">
        <v>48</v>
      </c>
      <c r="AF168" s="15" t="s">
        <v>48</v>
      </c>
      <c r="AG168" s="15" t="s">
        <v>48</v>
      </c>
      <c r="AH168" s="15" t="s">
        <v>48</v>
      </c>
      <c r="AI168" s="15" t="s">
        <v>48</v>
      </c>
      <c r="AJ168" s="15" t="s">
        <v>48</v>
      </c>
      <c r="AK168" s="15" t="s">
        <v>48</v>
      </c>
      <c r="AL168" s="15" t="s">
        <v>48</v>
      </c>
    </row>
    <row r="169" spans="2:38" s="24" customFormat="1" ht="96" customHeight="1" x14ac:dyDescent="0.25">
      <c r="B169" s="126">
        <v>140</v>
      </c>
      <c r="C169" s="131" t="s">
        <v>455</v>
      </c>
      <c r="D169" s="129" t="s">
        <v>777</v>
      </c>
      <c r="E169" s="7">
        <v>7017027941</v>
      </c>
      <c r="F169" s="129" t="s">
        <v>228</v>
      </c>
      <c r="G169" s="129">
        <v>100</v>
      </c>
      <c r="H169" s="35" t="s">
        <v>50</v>
      </c>
      <c r="I169" s="129" t="s">
        <v>778</v>
      </c>
      <c r="J169" s="40">
        <v>1430.3297</v>
      </c>
      <c r="K169" s="40">
        <v>1369.73621</v>
      </c>
      <c r="L169" s="40">
        <v>810.53715</v>
      </c>
      <c r="M169" s="40">
        <v>1117.51045</v>
      </c>
      <c r="N169" s="129">
        <v>167350.39999999999</v>
      </c>
      <c r="O169" s="129">
        <v>173768.4</v>
      </c>
      <c r="P169" s="129">
        <v>148307.20000000001</v>
      </c>
      <c r="Q169" s="129">
        <v>182705.5</v>
      </c>
      <c r="R169" s="84" t="s">
        <v>47</v>
      </c>
      <c r="S169" s="129">
        <v>372</v>
      </c>
      <c r="T169" s="129">
        <v>350</v>
      </c>
      <c r="U169" s="129">
        <v>306</v>
      </c>
      <c r="V169" s="129">
        <v>294</v>
      </c>
      <c r="W169" s="129" t="s">
        <v>669</v>
      </c>
      <c r="X169" s="129" t="s">
        <v>669</v>
      </c>
      <c r="Y169" s="129" t="s">
        <v>669</v>
      </c>
      <c r="Z169" s="129" t="s">
        <v>669</v>
      </c>
      <c r="AA169" s="41">
        <v>44255.224869999998</v>
      </c>
      <c r="AB169" s="41">
        <v>48588.977920000005</v>
      </c>
      <c r="AC169" s="41">
        <v>46745.879850000005</v>
      </c>
      <c r="AD169" s="41">
        <v>52115.518080000002</v>
      </c>
      <c r="AE169" s="15">
        <f>J169/N169</f>
        <v>8.5469153345316181E-3</v>
      </c>
      <c r="AF169" s="15">
        <f t="shared" ref="AF169:AH169" si="96">K169/O169</f>
        <v>7.8825391152821805E-3</v>
      </c>
      <c r="AG169" s="15">
        <f t="shared" si="96"/>
        <v>5.4652582612307425E-3</v>
      </c>
      <c r="AH169" s="15">
        <f t="shared" si="96"/>
        <v>6.1164576326383172E-3</v>
      </c>
      <c r="AI169" s="15" t="s">
        <v>48</v>
      </c>
      <c r="AJ169" s="15" t="s">
        <v>48</v>
      </c>
      <c r="AK169" s="15" t="s">
        <v>48</v>
      </c>
      <c r="AL169" s="15" t="s">
        <v>48</v>
      </c>
    </row>
    <row r="170" spans="2:38" s="24" customFormat="1" ht="96" customHeight="1" x14ac:dyDescent="0.25">
      <c r="B170" s="126">
        <v>141</v>
      </c>
      <c r="C170" s="131" t="s">
        <v>455</v>
      </c>
      <c r="D170" s="129" t="s">
        <v>779</v>
      </c>
      <c r="E170" s="7" t="s">
        <v>780</v>
      </c>
      <c r="F170" s="129" t="s">
        <v>228</v>
      </c>
      <c r="G170" s="129">
        <v>100</v>
      </c>
      <c r="H170" s="35" t="s">
        <v>50</v>
      </c>
      <c r="I170" s="129" t="s">
        <v>781</v>
      </c>
      <c r="J170" s="40">
        <v>1486.8526000000002</v>
      </c>
      <c r="K170" s="40">
        <v>1553.7475400000001</v>
      </c>
      <c r="L170" s="40">
        <v>1178.0115700000001</v>
      </c>
      <c r="M170" s="40">
        <v>1684.45667</v>
      </c>
      <c r="N170" s="129">
        <v>167350.39999999999</v>
      </c>
      <c r="O170" s="129">
        <v>173768.4</v>
      </c>
      <c r="P170" s="129">
        <v>148307.20000000001</v>
      </c>
      <c r="Q170" s="129">
        <v>182705.5</v>
      </c>
      <c r="R170" s="84" t="s">
        <v>47</v>
      </c>
      <c r="S170" s="129">
        <v>386</v>
      </c>
      <c r="T170" s="129">
        <v>602</v>
      </c>
      <c r="U170" s="129">
        <v>892</v>
      </c>
      <c r="V170" s="129">
        <v>898</v>
      </c>
      <c r="W170" s="129" t="s">
        <v>669</v>
      </c>
      <c r="X170" s="129" t="s">
        <v>669</v>
      </c>
      <c r="Y170" s="129" t="s">
        <v>669</v>
      </c>
      <c r="Z170" s="129" t="s">
        <v>669</v>
      </c>
      <c r="AA170" s="41">
        <v>53391.21134999999</v>
      </c>
      <c r="AB170" s="41">
        <v>52934.487980000005</v>
      </c>
      <c r="AC170" s="41">
        <v>53865.78095</v>
      </c>
      <c r="AD170" s="41">
        <v>56847.16949</v>
      </c>
      <c r="AE170" s="15">
        <f t="shared" ref="AE170:AE229" si="97">J170/N170</f>
        <v>8.884667141518636E-3</v>
      </c>
      <c r="AF170" s="15">
        <f t="shared" ref="AF170:AF229" si="98">K170/O170</f>
        <v>8.9414849880645741E-3</v>
      </c>
      <c r="AG170" s="15">
        <f t="shared" ref="AG170:AG229" si="99">L170/P170</f>
        <v>7.9430504385491745E-3</v>
      </c>
      <c r="AH170" s="15">
        <f t="shared" ref="AH170:AH229" si="100">M170/Q170</f>
        <v>9.2195181316380732E-3</v>
      </c>
      <c r="AI170" s="15" t="s">
        <v>48</v>
      </c>
      <c r="AJ170" s="15" t="s">
        <v>48</v>
      </c>
      <c r="AK170" s="15" t="s">
        <v>48</v>
      </c>
      <c r="AL170" s="15" t="s">
        <v>48</v>
      </c>
    </row>
    <row r="171" spans="2:38" s="24" customFormat="1" ht="96" customHeight="1" x14ac:dyDescent="0.25">
      <c r="B171" s="126">
        <v>142</v>
      </c>
      <c r="C171" s="131" t="s">
        <v>455</v>
      </c>
      <c r="D171" s="129" t="s">
        <v>782</v>
      </c>
      <c r="E171" s="7" t="s">
        <v>783</v>
      </c>
      <c r="F171" s="129" t="s">
        <v>228</v>
      </c>
      <c r="G171" s="129">
        <v>100</v>
      </c>
      <c r="H171" s="35" t="s">
        <v>50</v>
      </c>
      <c r="I171" s="129" t="s">
        <v>298</v>
      </c>
      <c r="J171" s="40">
        <v>422.05513000000002</v>
      </c>
      <c r="K171" s="40">
        <v>566.41641000000004</v>
      </c>
      <c r="L171" s="40">
        <v>292.15696000000003</v>
      </c>
      <c r="M171" s="40">
        <v>510.30653000000001</v>
      </c>
      <c r="N171" s="129">
        <v>167350.39999999999</v>
      </c>
      <c r="O171" s="129">
        <v>173768.4</v>
      </c>
      <c r="P171" s="129">
        <v>148307.20000000001</v>
      </c>
      <c r="Q171" s="129">
        <v>182705.5</v>
      </c>
      <c r="R171" s="84" t="s">
        <v>47</v>
      </c>
      <c r="S171" s="129">
        <v>816</v>
      </c>
      <c r="T171" s="129">
        <v>824</v>
      </c>
      <c r="U171" s="129">
        <v>818</v>
      </c>
      <c r="V171" s="129">
        <v>822</v>
      </c>
      <c r="W171" s="129" t="s">
        <v>669</v>
      </c>
      <c r="X171" s="129" t="s">
        <v>669</v>
      </c>
      <c r="Y171" s="129" t="s">
        <v>669</v>
      </c>
      <c r="Z171" s="129" t="s">
        <v>669</v>
      </c>
      <c r="AA171" s="41">
        <v>44961.5838</v>
      </c>
      <c r="AB171" s="41">
        <v>45144.402179999997</v>
      </c>
      <c r="AC171" s="41">
        <v>45210.530939999997</v>
      </c>
      <c r="AD171" s="41">
        <v>49088.808600000004</v>
      </c>
      <c r="AE171" s="15">
        <f t="shared" si="97"/>
        <v>2.5219845904162763E-3</v>
      </c>
      <c r="AF171" s="15">
        <f t="shared" si="98"/>
        <v>3.2596053712873E-3</v>
      </c>
      <c r="AG171" s="15">
        <f t="shared" si="99"/>
        <v>1.9699445475337678E-3</v>
      </c>
      <c r="AH171" s="15">
        <f t="shared" si="100"/>
        <v>2.7930551078101098E-3</v>
      </c>
      <c r="AI171" s="15" t="s">
        <v>48</v>
      </c>
      <c r="AJ171" s="15" t="s">
        <v>48</v>
      </c>
      <c r="AK171" s="15" t="s">
        <v>48</v>
      </c>
      <c r="AL171" s="15" t="s">
        <v>48</v>
      </c>
    </row>
    <row r="172" spans="2:38" s="24" customFormat="1" ht="96" customHeight="1" x14ac:dyDescent="0.25">
      <c r="B172" s="126">
        <v>143</v>
      </c>
      <c r="C172" s="131" t="s">
        <v>455</v>
      </c>
      <c r="D172" s="129" t="s">
        <v>784</v>
      </c>
      <c r="E172" s="7" t="s">
        <v>785</v>
      </c>
      <c r="F172" s="129" t="s">
        <v>228</v>
      </c>
      <c r="G172" s="129">
        <v>100</v>
      </c>
      <c r="H172" s="35" t="s">
        <v>50</v>
      </c>
      <c r="I172" s="129" t="s">
        <v>298</v>
      </c>
      <c r="J172" s="40">
        <v>1943.68598</v>
      </c>
      <c r="K172" s="40">
        <v>1913.2582199999999</v>
      </c>
      <c r="L172" s="40">
        <v>1356.8919099999998</v>
      </c>
      <c r="M172" s="40">
        <v>2044.1315500000001</v>
      </c>
      <c r="N172" s="129">
        <v>167350.39999999999</v>
      </c>
      <c r="O172" s="129">
        <v>173768.4</v>
      </c>
      <c r="P172" s="129">
        <v>148307.20000000001</v>
      </c>
      <c r="Q172" s="129">
        <v>182705.5</v>
      </c>
      <c r="R172" s="84" t="s">
        <v>47</v>
      </c>
      <c r="S172" s="129">
        <v>558</v>
      </c>
      <c r="T172" s="129">
        <v>572</v>
      </c>
      <c r="U172" s="129">
        <v>568</v>
      </c>
      <c r="V172" s="129">
        <v>560</v>
      </c>
      <c r="W172" s="129" t="s">
        <v>669</v>
      </c>
      <c r="X172" s="129" t="s">
        <v>669</v>
      </c>
      <c r="Y172" s="129" t="s">
        <v>669</v>
      </c>
      <c r="Z172" s="129" t="s">
        <v>669</v>
      </c>
      <c r="AA172" s="41">
        <v>32913.155630000001</v>
      </c>
      <c r="AB172" s="41">
        <v>33275.481510000005</v>
      </c>
      <c r="AC172" s="41">
        <v>33828.018889999999</v>
      </c>
      <c r="AD172" s="41">
        <v>35729.713990000004</v>
      </c>
      <c r="AE172" s="15">
        <f t="shared" si="97"/>
        <v>1.1614468683672104E-2</v>
      </c>
      <c r="AF172" s="15">
        <f t="shared" si="98"/>
        <v>1.1010392108116321E-2</v>
      </c>
      <c r="AG172" s="15">
        <f t="shared" si="99"/>
        <v>9.1491978137271807E-3</v>
      </c>
      <c r="AH172" s="15">
        <f t="shared" si="100"/>
        <v>1.1188122689245808E-2</v>
      </c>
      <c r="AI172" s="15" t="s">
        <v>48</v>
      </c>
      <c r="AJ172" s="15" t="s">
        <v>48</v>
      </c>
      <c r="AK172" s="15" t="s">
        <v>48</v>
      </c>
      <c r="AL172" s="15" t="s">
        <v>48</v>
      </c>
    </row>
    <row r="173" spans="2:38" s="24" customFormat="1" ht="96" customHeight="1" x14ac:dyDescent="0.25">
      <c r="B173" s="126">
        <v>144</v>
      </c>
      <c r="C173" s="131" t="s">
        <v>455</v>
      </c>
      <c r="D173" s="129" t="s">
        <v>786</v>
      </c>
      <c r="E173" s="7" t="s">
        <v>787</v>
      </c>
      <c r="F173" s="129" t="s">
        <v>228</v>
      </c>
      <c r="G173" s="129">
        <v>100</v>
      </c>
      <c r="H173" s="35" t="s">
        <v>50</v>
      </c>
      <c r="I173" s="129" t="s">
        <v>298</v>
      </c>
      <c r="J173" s="40">
        <v>3803.9604599999998</v>
      </c>
      <c r="K173" s="40">
        <v>3676.7436000000002</v>
      </c>
      <c r="L173" s="40">
        <v>1890.2941799999999</v>
      </c>
      <c r="M173" s="40">
        <v>2644.9063099999998</v>
      </c>
      <c r="N173" s="129">
        <v>167350.39999999999</v>
      </c>
      <c r="O173" s="129">
        <v>173768.4</v>
      </c>
      <c r="P173" s="129">
        <v>148307.20000000001</v>
      </c>
      <c r="Q173" s="129">
        <v>182705.5</v>
      </c>
      <c r="R173" s="84" t="s">
        <v>47</v>
      </c>
      <c r="S173" s="129">
        <v>1194</v>
      </c>
      <c r="T173" s="129">
        <v>1196</v>
      </c>
      <c r="U173" s="129">
        <v>1170</v>
      </c>
      <c r="V173" s="129">
        <v>1144</v>
      </c>
      <c r="W173" s="129" t="s">
        <v>669</v>
      </c>
      <c r="X173" s="129" t="s">
        <v>669</v>
      </c>
      <c r="Y173" s="129" t="s">
        <v>669</v>
      </c>
      <c r="Z173" s="129" t="s">
        <v>669</v>
      </c>
      <c r="AA173" s="41">
        <v>68168.130700000009</v>
      </c>
      <c r="AB173" s="41">
        <v>70768.582779999997</v>
      </c>
      <c r="AC173" s="41">
        <v>73943.958150000006</v>
      </c>
      <c r="AD173" s="41">
        <v>77557.18415999999</v>
      </c>
      <c r="AE173" s="15">
        <f t="shared" si="97"/>
        <v>2.2730513103046062E-2</v>
      </c>
      <c r="AF173" s="15">
        <f t="shared" si="98"/>
        <v>2.1158873535119162E-2</v>
      </c>
      <c r="AG173" s="15">
        <f t="shared" si="99"/>
        <v>1.2745801822163724E-2</v>
      </c>
      <c r="AH173" s="15">
        <f t="shared" si="100"/>
        <v>1.4476336563486047E-2</v>
      </c>
      <c r="AI173" s="15" t="s">
        <v>48</v>
      </c>
      <c r="AJ173" s="15" t="s">
        <v>48</v>
      </c>
      <c r="AK173" s="15" t="s">
        <v>48</v>
      </c>
      <c r="AL173" s="15" t="s">
        <v>48</v>
      </c>
    </row>
    <row r="174" spans="2:38" s="24" customFormat="1" ht="96" customHeight="1" x14ac:dyDescent="0.25">
      <c r="B174" s="126">
        <v>145</v>
      </c>
      <c r="C174" s="131" t="s">
        <v>455</v>
      </c>
      <c r="D174" s="129" t="s">
        <v>788</v>
      </c>
      <c r="E174" s="7" t="s">
        <v>789</v>
      </c>
      <c r="F174" s="129" t="s">
        <v>228</v>
      </c>
      <c r="G174" s="129">
        <v>100</v>
      </c>
      <c r="H174" s="35" t="s">
        <v>50</v>
      </c>
      <c r="I174" s="129" t="s">
        <v>298</v>
      </c>
      <c r="J174" s="40">
        <v>3217.1609900000003</v>
      </c>
      <c r="K174" s="40">
        <v>3827.0966000000003</v>
      </c>
      <c r="L174" s="40">
        <v>2561.5378300000002</v>
      </c>
      <c r="M174" s="40">
        <v>3465.4407799999999</v>
      </c>
      <c r="N174" s="129">
        <v>167350.39999999999</v>
      </c>
      <c r="O174" s="129">
        <v>173768.4</v>
      </c>
      <c r="P174" s="129">
        <v>148307.20000000001</v>
      </c>
      <c r="Q174" s="129">
        <v>182705.5</v>
      </c>
      <c r="R174" s="84" t="s">
        <v>47</v>
      </c>
      <c r="S174" s="129">
        <v>1452</v>
      </c>
      <c r="T174" s="129">
        <v>1452</v>
      </c>
      <c r="U174" s="129">
        <v>1444</v>
      </c>
      <c r="V174" s="129">
        <v>1438</v>
      </c>
      <c r="W174" s="129" t="s">
        <v>669</v>
      </c>
      <c r="X174" s="129" t="s">
        <v>669</v>
      </c>
      <c r="Y174" s="129" t="s">
        <v>669</v>
      </c>
      <c r="Z174" s="129" t="s">
        <v>669</v>
      </c>
      <c r="AA174" s="41">
        <v>76846.489430000001</v>
      </c>
      <c r="AB174" s="41">
        <v>76711.984590000007</v>
      </c>
      <c r="AC174" s="41">
        <v>77843.886150000006</v>
      </c>
      <c r="AD174" s="41">
        <v>112552.78406999999</v>
      </c>
      <c r="AE174" s="15">
        <f t="shared" si="97"/>
        <v>1.9224100988106396E-2</v>
      </c>
      <c r="AF174" s="15">
        <f t="shared" si="98"/>
        <v>2.2024122913026765E-2</v>
      </c>
      <c r="AG174" s="15">
        <f t="shared" si="99"/>
        <v>1.7271837307966168E-2</v>
      </c>
      <c r="AH174" s="15">
        <f t="shared" si="100"/>
        <v>1.8967358837035556E-2</v>
      </c>
      <c r="AI174" s="15" t="s">
        <v>48</v>
      </c>
      <c r="AJ174" s="15" t="s">
        <v>48</v>
      </c>
      <c r="AK174" s="15" t="s">
        <v>48</v>
      </c>
      <c r="AL174" s="15" t="s">
        <v>48</v>
      </c>
    </row>
    <row r="175" spans="2:38" s="24" customFormat="1" ht="96" customHeight="1" x14ac:dyDescent="0.25">
      <c r="B175" s="126">
        <v>146</v>
      </c>
      <c r="C175" s="131" t="s">
        <v>455</v>
      </c>
      <c r="D175" s="129" t="s">
        <v>790</v>
      </c>
      <c r="E175" s="7" t="s">
        <v>791</v>
      </c>
      <c r="F175" s="129" t="s">
        <v>228</v>
      </c>
      <c r="G175" s="129">
        <v>100</v>
      </c>
      <c r="H175" s="35" t="s">
        <v>50</v>
      </c>
      <c r="I175" s="129" t="s">
        <v>781</v>
      </c>
      <c r="J175" s="40">
        <v>1230.6001100000001</v>
      </c>
      <c r="K175" s="40">
        <v>1667.9355</v>
      </c>
      <c r="L175" s="40">
        <v>1799.27917</v>
      </c>
      <c r="M175" s="40">
        <v>2261.5983900000001</v>
      </c>
      <c r="N175" s="129">
        <v>167350.39999999999</v>
      </c>
      <c r="O175" s="129">
        <v>173768.4</v>
      </c>
      <c r="P175" s="129">
        <v>148307.20000000001</v>
      </c>
      <c r="Q175" s="129">
        <v>182705.5</v>
      </c>
      <c r="R175" s="84" t="s">
        <v>47</v>
      </c>
      <c r="S175" s="129">
        <v>682</v>
      </c>
      <c r="T175" s="129">
        <v>838</v>
      </c>
      <c r="U175" s="129">
        <v>850</v>
      </c>
      <c r="V175" s="129">
        <v>846</v>
      </c>
      <c r="W175" s="129" t="s">
        <v>669</v>
      </c>
      <c r="X175" s="129" t="s">
        <v>669</v>
      </c>
      <c r="Y175" s="129" t="s">
        <v>669</v>
      </c>
      <c r="Z175" s="129" t="s">
        <v>669</v>
      </c>
      <c r="AA175" s="41">
        <v>30853.44023</v>
      </c>
      <c r="AB175" s="41">
        <v>42283.377909999996</v>
      </c>
      <c r="AC175" s="41">
        <v>44582.984229999995</v>
      </c>
      <c r="AD175" s="41">
        <v>47635.778760000001</v>
      </c>
      <c r="AE175" s="15">
        <f t="shared" si="97"/>
        <v>7.3534339326347597E-3</v>
      </c>
      <c r="AF175" s="15">
        <f t="shared" si="98"/>
        <v>9.5986122908422941E-3</v>
      </c>
      <c r="AG175" s="15">
        <f t="shared" si="99"/>
        <v>1.2132109364885858E-2</v>
      </c>
      <c r="AH175" s="15">
        <f t="shared" si="100"/>
        <v>1.2378381548448187E-2</v>
      </c>
      <c r="AI175" s="15" t="s">
        <v>48</v>
      </c>
      <c r="AJ175" s="15" t="s">
        <v>48</v>
      </c>
      <c r="AK175" s="15" t="s">
        <v>48</v>
      </c>
      <c r="AL175" s="15" t="s">
        <v>48</v>
      </c>
    </row>
    <row r="176" spans="2:38" s="24" customFormat="1" ht="96" customHeight="1" x14ac:dyDescent="0.25">
      <c r="B176" s="126">
        <v>147</v>
      </c>
      <c r="C176" s="131" t="s">
        <v>455</v>
      </c>
      <c r="D176" s="129" t="s">
        <v>792</v>
      </c>
      <c r="E176" s="7" t="s">
        <v>793</v>
      </c>
      <c r="F176" s="129" t="s">
        <v>228</v>
      </c>
      <c r="G176" s="129">
        <v>100</v>
      </c>
      <c r="H176" s="35" t="s">
        <v>50</v>
      </c>
      <c r="I176" s="129" t="s">
        <v>298</v>
      </c>
      <c r="J176" s="40">
        <v>1933.2146099999998</v>
      </c>
      <c r="K176" s="40">
        <v>1781.9494999999999</v>
      </c>
      <c r="L176" s="40">
        <v>969.28345999999999</v>
      </c>
      <c r="M176" s="40">
        <v>1252.55303</v>
      </c>
      <c r="N176" s="129">
        <v>167350.39999999999</v>
      </c>
      <c r="O176" s="129">
        <v>173768.4</v>
      </c>
      <c r="P176" s="129">
        <v>148307.20000000001</v>
      </c>
      <c r="Q176" s="129">
        <v>182705.5</v>
      </c>
      <c r="R176" s="84" t="s">
        <v>47</v>
      </c>
      <c r="S176" s="129">
        <v>380</v>
      </c>
      <c r="T176" s="129">
        <v>360</v>
      </c>
      <c r="U176" s="129">
        <v>966</v>
      </c>
      <c r="V176" s="129">
        <v>956</v>
      </c>
      <c r="W176" s="129" t="s">
        <v>669</v>
      </c>
      <c r="X176" s="129" t="s">
        <v>669</v>
      </c>
      <c r="Y176" s="129" t="s">
        <v>669</v>
      </c>
      <c r="Z176" s="129" t="s">
        <v>669</v>
      </c>
      <c r="AA176" s="41">
        <v>66855.714560000008</v>
      </c>
      <c r="AB176" s="41">
        <v>63849.998789999998</v>
      </c>
      <c r="AC176" s="41">
        <v>64749.82675</v>
      </c>
      <c r="AD176" s="41">
        <v>66059.478709999996</v>
      </c>
      <c r="AE176" s="15">
        <f t="shared" si="97"/>
        <v>1.1551897157102701E-2</v>
      </c>
      <c r="AF176" s="15">
        <f t="shared" si="98"/>
        <v>1.0254738491002967E-2</v>
      </c>
      <c r="AG176" s="15">
        <f t="shared" si="99"/>
        <v>6.5356466847192847E-3</v>
      </c>
      <c r="AH176" s="15">
        <f t="shared" si="100"/>
        <v>6.8555846977786661E-3</v>
      </c>
      <c r="AI176" s="15" t="s">
        <v>48</v>
      </c>
      <c r="AJ176" s="15" t="s">
        <v>48</v>
      </c>
      <c r="AK176" s="15" t="s">
        <v>48</v>
      </c>
      <c r="AL176" s="15" t="s">
        <v>48</v>
      </c>
    </row>
    <row r="177" spans="2:38" s="24" customFormat="1" ht="96" customHeight="1" x14ac:dyDescent="0.25">
      <c r="B177" s="126">
        <v>148</v>
      </c>
      <c r="C177" s="131" t="s">
        <v>455</v>
      </c>
      <c r="D177" s="129" t="s">
        <v>794</v>
      </c>
      <c r="E177" s="7" t="s">
        <v>795</v>
      </c>
      <c r="F177" s="129" t="s">
        <v>228</v>
      </c>
      <c r="G177" s="129">
        <v>100</v>
      </c>
      <c r="H177" s="35" t="s">
        <v>50</v>
      </c>
      <c r="I177" s="129" t="s">
        <v>781</v>
      </c>
      <c r="J177" s="40">
        <v>4316.24478</v>
      </c>
      <c r="K177" s="40">
        <v>5217.9858899999999</v>
      </c>
      <c r="L177" s="40">
        <v>2827.0690099999997</v>
      </c>
      <c r="M177" s="40">
        <v>6038.4717799999999</v>
      </c>
      <c r="N177" s="129">
        <v>167350.39999999999</v>
      </c>
      <c r="O177" s="129">
        <v>173768.4</v>
      </c>
      <c r="P177" s="129">
        <v>148307.20000000001</v>
      </c>
      <c r="Q177" s="129">
        <v>182705.5</v>
      </c>
      <c r="R177" s="84" t="s">
        <v>47</v>
      </c>
      <c r="S177" s="129">
        <v>1218</v>
      </c>
      <c r="T177" s="129">
        <v>1210</v>
      </c>
      <c r="U177" s="129">
        <v>1356</v>
      </c>
      <c r="V177" s="129">
        <v>1634</v>
      </c>
      <c r="W177" s="129" t="s">
        <v>669</v>
      </c>
      <c r="X177" s="129" t="s">
        <v>669</v>
      </c>
      <c r="Y177" s="129" t="s">
        <v>669</v>
      </c>
      <c r="Z177" s="129" t="s">
        <v>669</v>
      </c>
      <c r="AA177" s="41">
        <v>65836.71269</v>
      </c>
      <c r="AB177" s="41">
        <v>83254.843229999999</v>
      </c>
      <c r="AC177" s="41">
        <v>93065.406480000005</v>
      </c>
      <c r="AD177" s="41">
        <v>107778.87101</v>
      </c>
      <c r="AE177" s="15">
        <f t="shared" si="97"/>
        <v>2.5791660970036524E-2</v>
      </c>
      <c r="AF177" s="15">
        <f t="shared" si="98"/>
        <v>3.0028393482359278E-2</v>
      </c>
      <c r="AG177" s="15">
        <f t="shared" si="99"/>
        <v>1.906225058527165E-2</v>
      </c>
      <c r="AH177" s="15">
        <f t="shared" si="100"/>
        <v>3.3050301058260421E-2</v>
      </c>
      <c r="AI177" s="15" t="s">
        <v>48</v>
      </c>
      <c r="AJ177" s="15" t="s">
        <v>48</v>
      </c>
      <c r="AK177" s="15" t="s">
        <v>48</v>
      </c>
      <c r="AL177" s="15" t="s">
        <v>48</v>
      </c>
    </row>
    <row r="178" spans="2:38" s="24" customFormat="1" ht="96" customHeight="1" x14ac:dyDescent="0.25">
      <c r="B178" s="126">
        <v>149</v>
      </c>
      <c r="C178" s="131" t="s">
        <v>455</v>
      </c>
      <c r="D178" s="129" t="s">
        <v>796</v>
      </c>
      <c r="E178" s="7" t="s">
        <v>797</v>
      </c>
      <c r="F178" s="129" t="s">
        <v>228</v>
      </c>
      <c r="G178" s="129">
        <v>100</v>
      </c>
      <c r="H178" s="35" t="s">
        <v>50</v>
      </c>
      <c r="I178" s="129" t="s">
        <v>298</v>
      </c>
      <c r="J178" s="40">
        <v>1366.0490600000001</v>
      </c>
      <c r="K178" s="40">
        <v>1545.5682300000001</v>
      </c>
      <c r="L178" s="40">
        <v>1461.6549299999999</v>
      </c>
      <c r="M178" s="40">
        <v>1666.8461000000002</v>
      </c>
      <c r="N178" s="129">
        <v>167350.39999999999</v>
      </c>
      <c r="O178" s="129">
        <v>173768.4</v>
      </c>
      <c r="P178" s="129">
        <v>148307.20000000001</v>
      </c>
      <c r="Q178" s="129">
        <v>182705.5</v>
      </c>
      <c r="R178" s="84" t="s">
        <v>47</v>
      </c>
      <c r="S178" s="129">
        <v>618</v>
      </c>
      <c r="T178" s="129">
        <v>620</v>
      </c>
      <c r="U178" s="129">
        <v>608</v>
      </c>
      <c r="V178" s="129">
        <v>612</v>
      </c>
      <c r="W178" s="129" t="s">
        <v>669</v>
      </c>
      <c r="X178" s="129" t="s">
        <v>669</v>
      </c>
      <c r="Y178" s="129" t="s">
        <v>669</v>
      </c>
      <c r="Z178" s="129" t="s">
        <v>669</v>
      </c>
      <c r="AA178" s="41">
        <v>47329.49323</v>
      </c>
      <c r="AB178" s="41">
        <v>49618.363229999995</v>
      </c>
      <c r="AC178" s="41">
        <v>50157.96024</v>
      </c>
      <c r="AD178" s="41">
        <v>53613.194499999998</v>
      </c>
      <c r="AE178" s="15">
        <f t="shared" si="97"/>
        <v>8.1628072594986337E-3</v>
      </c>
      <c r="AF178" s="15">
        <f t="shared" si="98"/>
        <v>8.8944148072952287E-3</v>
      </c>
      <c r="AG178" s="15">
        <f t="shared" si="99"/>
        <v>9.8555898162732483E-3</v>
      </c>
      <c r="AH178" s="15">
        <f t="shared" si="100"/>
        <v>9.1231303929000512E-3</v>
      </c>
      <c r="AI178" s="15" t="s">
        <v>48</v>
      </c>
      <c r="AJ178" s="15" t="s">
        <v>48</v>
      </c>
      <c r="AK178" s="15" t="s">
        <v>48</v>
      </c>
      <c r="AL178" s="15" t="s">
        <v>48</v>
      </c>
    </row>
    <row r="179" spans="2:38" s="24" customFormat="1" ht="96" customHeight="1" x14ac:dyDescent="0.25">
      <c r="B179" s="126">
        <v>150</v>
      </c>
      <c r="C179" s="131" t="s">
        <v>455</v>
      </c>
      <c r="D179" s="129" t="s">
        <v>798</v>
      </c>
      <c r="E179" s="7" t="s">
        <v>799</v>
      </c>
      <c r="F179" s="129" t="s">
        <v>228</v>
      </c>
      <c r="G179" s="129">
        <v>100</v>
      </c>
      <c r="H179" s="35" t="s">
        <v>50</v>
      </c>
      <c r="I179" s="129" t="s">
        <v>298</v>
      </c>
      <c r="J179" s="40">
        <v>442.06806</v>
      </c>
      <c r="K179" s="40">
        <v>364.00549999999998</v>
      </c>
      <c r="L179" s="40">
        <v>190.76829999999998</v>
      </c>
      <c r="M179" s="40">
        <v>325.98970000000003</v>
      </c>
      <c r="N179" s="129">
        <v>167350.39999999999</v>
      </c>
      <c r="O179" s="129">
        <v>173768.4</v>
      </c>
      <c r="P179" s="129">
        <v>148307.20000000001</v>
      </c>
      <c r="Q179" s="129">
        <v>182705.5</v>
      </c>
      <c r="R179" s="84" t="s">
        <v>47</v>
      </c>
      <c r="S179" s="129">
        <v>272</v>
      </c>
      <c r="T179" s="129">
        <v>278</v>
      </c>
      <c r="U179" s="129">
        <v>286</v>
      </c>
      <c r="V179" s="129">
        <v>304</v>
      </c>
      <c r="W179" s="129" t="s">
        <v>669</v>
      </c>
      <c r="X179" s="129" t="s">
        <v>669</v>
      </c>
      <c r="Y179" s="129" t="s">
        <v>669</v>
      </c>
      <c r="Z179" s="129" t="s">
        <v>669</v>
      </c>
      <c r="AA179" s="41">
        <v>18588.80214</v>
      </c>
      <c r="AB179" s="41">
        <v>18453.698840000001</v>
      </c>
      <c r="AC179" s="41">
        <v>22556.220519999999</v>
      </c>
      <c r="AD179" s="41">
        <v>21874.36375</v>
      </c>
      <c r="AE179" s="15">
        <f t="shared" si="97"/>
        <v>2.6415715767634856E-3</v>
      </c>
      <c r="AF179" s="15">
        <f t="shared" si="98"/>
        <v>2.0947738484097225E-3</v>
      </c>
      <c r="AG179" s="15">
        <f t="shared" si="99"/>
        <v>1.2863050479005737E-3</v>
      </c>
      <c r="AH179" s="15">
        <f t="shared" si="100"/>
        <v>1.7842358330756329E-3</v>
      </c>
      <c r="AI179" s="15" t="s">
        <v>48</v>
      </c>
      <c r="AJ179" s="15" t="s">
        <v>48</v>
      </c>
      <c r="AK179" s="15" t="s">
        <v>48</v>
      </c>
      <c r="AL179" s="15" t="s">
        <v>48</v>
      </c>
    </row>
    <row r="180" spans="2:38" s="24" customFormat="1" ht="96" customHeight="1" x14ac:dyDescent="0.25">
      <c r="B180" s="126">
        <v>151</v>
      </c>
      <c r="C180" s="131" t="s">
        <v>455</v>
      </c>
      <c r="D180" s="129" t="s">
        <v>800</v>
      </c>
      <c r="E180" s="7" t="s">
        <v>801</v>
      </c>
      <c r="F180" s="129" t="s">
        <v>228</v>
      </c>
      <c r="G180" s="129">
        <v>100</v>
      </c>
      <c r="H180" s="35" t="s">
        <v>50</v>
      </c>
      <c r="I180" s="129" t="s">
        <v>298</v>
      </c>
      <c r="J180" s="40">
        <v>1280.2678500000002</v>
      </c>
      <c r="K180" s="40">
        <v>1141.5490500000001</v>
      </c>
      <c r="L180" s="40">
        <v>720.14807999999994</v>
      </c>
      <c r="M180" s="40">
        <v>1184.1973600000001</v>
      </c>
      <c r="N180" s="129">
        <v>167350.39999999999</v>
      </c>
      <c r="O180" s="129">
        <v>173768.4</v>
      </c>
      <c r="P180" s="129">
        <v>148307.20000000001</v>
      </c>
      <c r="Q180" s="129">
        <v>182705.5</v>
      </c>
      <c r="R180" s="84" t="s">
        <v>47</v>
      </c>
      <c r="S180" s="129">
        <v>364</v>
      </c>
      <c r="T180" s="129">
        <v>352</v>
      </c>
      <c r="U180" s="129">
        <v>340</v>
      </c>
      <c r="V180" s="129">
        <v>340</v>
      </c>
      <c r="W180" s="129" t="s">
        <v>669</v>
      </c>
      <c r="X180" s="129" t="s">
        <v>669</v>
      </c>
      <c r="Y180" s="129" t="s">
        <v>669</v>
      </c>
      <c r="Z180" s="129" t="s">
        <v>669</v>
      </c>
      <c r="AA180" s="41">
        <v>19169.91491</v>
      </c>
      <c r="AB180" s="41">
        <v>19648.907640000001</v>
      </c>
      <c r="AC180" s="41">
        <v>19476.180100000001</v>
      </c>
      <c r="AD180" s="41">
        <v>21796.692460000002</v>
      </c>
      <c r="AE180" s="15">
        <f t="shared" si="97"/>
        <v>7.650222825879115E-3</v>
      </c>
      <c r="AF180" s="15">
        <f t="shared" si="98"/>
        <v>6.5693707831803718E-3</v>
      </c>
      <c r="AG180" s="15">
        <f t="shared" si="99"/>
        <v>4.8557863677555768E-3</v>
      </c>
      <c r="AH180" s="15">
        <f t="shared" si="100"/>
        <v>6.4814543623481508E-3</v>
      </c>
      <c r="AI180" s="15" t="s">
        <v>48</v>
      </c>
      <c r="AJ180" s="15" t="s">
        <v>48</v>
      </c>
      <c r="AK180" s="15" t="s">
        <v>48</v>
      </c>
      <c r="AL180" s="15" t="s">
        <v>48</v>
      </c>
    </row>
    <row r="181" spans="2:38" s="24" customFormat="1" ht="96" customHeight="1" x14ac:dyDescent="0.25">
      <c r="B181" s="126">
        <v>152</v>
      </c>
      <c r="C181" s="131" t="s">
        <v>455</v>
      </c>
      <c r="D181" s="129" t="s">
        <v>802</v>
      </c>
      <c r="E181" s="7" t="s">
        <v>803</v>
      </c>
      <c r="F181" s="129" t="s">
        <v>228</v>
      </c>
      <c r="G181" s="129">
        <v>100</v>
      </c>
      <c r="H181" s="35" t="s">
        <v>50</v>
      </c>
      <c r="I181" s="129" t="s">
        <v>298</v>
      </c>
      <c r="J181" s="40">
        <v>1701.6750200000001</v>
      </c>
      <c r="K181" s="40">
        <v>1905.52882</v>
      </c>
      <c r="L181" s="40">
        <v>1678.3209899999999</v>
      </c>
      <c r="M181" s="40">
        <v>2426.8604700000001</v>
      </c>
      <c r="N181" s="129">
        <v>167350.39999999999</v>
      </c>
      <c r="O181" s="129">
        <v>173768.4</v>
      </c>
      <c r="P181" s="129">
        <v>148307.20000000001</v>
      </c>
      <c r="Q181" s="129">
        <v>182705.5</v>
      </c>
      <c r="R181" s="84" t="s">
        <v>47</v>
      </c>
      <c r="S181" s="129">
        <v>1504</v>
      </c>
      <c r="T181" s="129">
        <v>1518</v>
      </c>
      <c r="U181" s="129">
        <v>1522</v>
      </c>
      <c r="V181" s="129">
        <v>1556</v>
      </c>
      <c r="W181" s="129" t="s">
        <v>669</v>
      </c>
      <c r="X181" s="129" t="s">
        <v>669</v>
      </c>
      <c r="Y181" s="129" t="s">
        <v>669</v>
      </c>
      <c r="Z181" s="129" t="s">
        <v>669</v>
      </c>
      <c r="AA181" s="41">
        <v>82650.34216</v>
      </c>
      <c r="AB181" s="41">
        <v>88129.625249999997</v>
      </c>
      <c r="AC181" s="41">
        <v>85636.347309999997</v>
      </c>
      <c r="AD181" s="41">
        <v>92314.525540000002</v>
      </c>
      <c r="AE181" s="15">
        <f t="shared" si="97"/>
        <v>1.0168335540279558E-2</v>
      </c>
      <c r="AF181" s="15">
        <f t="shared" si="98"/>
        <v>1.096591106323129E-2</v>
      </c>
      <c r="AG181" s="15">
        <f t="shared" si="99"/>
        <v>1.1316517269559399E-2</v>
      </c>
      <c r="AH181" s="15">
        <f t="shared" si="100"/>
        <v>1.3282908669963411E-2</v>
      </c>
      <c r="AI181" s="15" t="s">
        <v>48</v>
      </c>
      <c r="AJ181" s="15" t="s">
        <v>48</v>
      </c>
      <c r="AK181" s="15" t="s">
        <v>48</v>
      </c>
      <c r="AL181" s="15" t="s">
        <v>48</v>
      </c>
    </row>
    <row r="182" spans="2:38" s="24" customFormat="1" ht="96" customHeight="1" x14ac:dyDescent="0.25">
      <c r="B182" s="126">
        <v>153</v>
      </c>
      <c r="C182" s="131" t="s">
        <v>455</v>
      </c>
      <c r="D182" s="129" t="s">
        <v>804</v>
      </c>
      <c r="E182" s="7" t="s">
        <v>805</v>
      </c>
      <c r="F182" s="129" t="s">
        <v>228</v>
      </c>
      <c r="G182" s="129">
        <v>100</v>
      </c>
      <c r="H182" s="35" t="s">
        <v>50</v>
      </c>
      <c r="I182" s="129" t="s">
        <v>298</v>
      </c>
      <c r="J182" s="40">
        <v>243.57952</v>
      </c>
      <c r="K182" s="40">
        <v>312.01348999999999</v>
      </c>
      <c r="L182" s="40">
        <v>200.04345000000001</v>
      </c>
      <c r="M182" s="40">
        <v>121.74769999999999</v>
      </c>
      <c r="N182" s="129">
        <v>167350.39999999999</v>
      </c>
      <c r="O182" s="129">
        <v>173768.4</v>
      </c>
      <c r="P182" s="129">
        <v>148307.20000000001</v>
      </c>
      <c r="Q182" s="129">
        <v>182705.5</v>
      </c>
      <c r="R182" s="84" t="s">
        <v>47</v>
      </c>
      <c r="S182" s="129">
        <v>202</v>
      </c>
      <c r="T182" s="129">
        <v>196</v>
      </c>
      <c r="U182" s="129">
        <v>194</v>
      </c>
      <c r="V182" s="129">
        <v>188</v>
      </c>
      <c r="W182" s="129" t="s">
        <v>669</v>
      </c>
      <c r="X182" s="129" t="s">
        <v>669</v>
      </c>
      <c r="Y182" s="129" t="s">
        <v>669</v>
      </c>
      <c r="Z182" s="129" t="s">
        <v>669</v>
      </c>
      <c r="AA182" s="41">
        <v>23504.574339999999</v>
      </c>
      <c r="AB182" s="41">
        <v>25942.547609999998</v>
      </c>
      <c r="AC182" s="41">
        <v>25077.706699999999</v>
      </c>
      <c r="AD182" s="41">
        <v>28084.98331</v>
      </c>
      <c r="AE182" s="15">
        <f t="shared" si="97"/>
        <v>1.4555060519723885E-3</v>
      </c>
      <c r="AF182" s="15">
        <f t="shared" si="98"/>
        <v>1.7955709438540034E-3</v>
      </c>
      <c r="AG182" s="15">
        <f t="shared" si="99"/>
        <v>1.3488451673283562E-3</v>
      </c>
      <c r="AH182" s="15">
        <f t="shared" si="100"/>
        <v>6.663603449266716E-4</v>
      </c>
      <c r="AI182" s="15" t="s">
        <v>48</v>
      </c>
      <c r="AJ182" s="15" t="s">
        <v>48</v>
      </c>
      <c r="AK182" s="15" t="s">
        <v>48</v>
      </c>
      <c r="AL182" s="15" t="s">
        <v>48</v>
      </c>
    </row>
    <row r="183" spans="2:38" s="24" customFormat="1" ht="96" customHeight="1" x14ac:dyDescent="0.25">
      <c r="B183" s="126">
        <v>154</v>
      </c>
      <c r="C183" s="131" t="s">
        <v>455</v>
      </c>
      <c r="D183" s="129" t="s">
        <v>806</v>
      </c>
      <c r="E183" s="7" t="s">
        <v>807</v>
      </c>
      <c r="F183" s="129" t="s">
        <v>228</v>
      </c>
      <c r="G183" s="129">
        <v>100</v>
      </c>
      <c r="H183" s="35" t="s">
        <v>50</v>
      </c>
      <c r="I183" s="129" t="s">
        <v>298</v>
      </c>
      <c r="J183" s="40">
        <v>328.22926000000001</v>
      </c>
      <c r="K183" s="40">
        <v>504.90071999999998</v>
      </c>
      <c r="L183" s="40">
        <v>328.37047999999999</v>
      </c>
      <c r="M183" s="40">
        <v>724.30704000000003</v>
      </c>
      <c r="N183" s="129">
        <v>167350.39999999999</v>
      </c>
      <c r="O183" s="129">
        <v>173768.4</v>
      </c>
      <c r="P183" s="129">
        <v>148307.20000000001</v>
      </c>
      <c r="Q183" s="129">
        <v>182705.5</v>
      </c>
      <c r="R183" s="84" t="s">
        <v>47</v>
      </c>
      <c r="S183" s="129">
        <v>320</v>
      </c>
      <c r="T183" s="129">
        <v>322</v>
      </c>
      <c r="U183" s="129">
        <v>312</v>
      </c>
      <c r="V183" s="129">
        <v>318</v>
      </c>
      <c r="W183" s="129" t="s">
        <v>669</v>
      </c>
      <c r="X183" s="129" t="s">
        <v>669</v>
      </c>
      <c r="Y183" s="129" t="s">
        <v>669</v>
      </c>
      <c r="Z183" s="129" t="s">
        <v>669</v>
      </c>
      <c r="AA183" s="41">
        <v>18866.16</v>
      </c>
      <c r="AB183" s="41">
        <v>19929.985350000003</v>
      </c>
      <c r="AC183" s="41">
        <v>21124.1325</v>
      </c>
      <c r="AD183" s="41">
        <v>21056.31971</v>
      </c>
      <c r="AE183" s="15">
        <f t="shared" si="97"/>
        <v>1.9613294022601678E-3</v>
      </c>
      <c r="AF183" s="15">
        <f t="shared" si="98"/>
        <v>2.9055957239636204E-3</v>
      </c>
      <c r="AG183" s="15">
        <f t="shared" si="99"/>
        <v>2.2141236568420141E-3</v>
      </c>
      <c r="AH183" s="15">
        <f t="shared" si="100"/>
        <v>3.9643417412174239E-3</v>
      </c>
      <c r="AI183" s="15" t="s">
        <v>48</v>
      </c>
      <c r="AJ183" s="15" t="s">
        <v>48</v>
      </c>
      <c r="AK183" s="15" t="s">
        <v>48</v>
      </c>
      <c r="AL183" s="15" t="s">
        <v>48</v>
      </c>
    </row>
    <row r="184" spans="2:38" s="24" customFormat="1" ht="96" customHeight="1" x14ac:dyDescent="0.25">
      <c r="B184" s="126">
        <v>155</v>
      </c>
      <c r="C184" s="131" t="s">
        <v>455</v>
      </c>
      <c r="D184" s="129" t="s">
        <v>808</v>
      </c>
      <c r="E184" s="7" t="s">
        <v>809</v>
      </c>
      <c r="F184" s="129" t="s">
        <v>228</v>
      </c>
      <c r="G184" s="129">
        <v>100</v>
      </c>
      <c r="H184" s="35" t="s">
        <v>50</v>
      </c>
      <c r="I184" s="129" t="s">
        <v>298</v>
      </c>
      <c r="J184" s="40">
        <v>1463.95967</v>
      </c>
      <c r="K184" s="40">
        <v>1822.3206499999999</v>
      </c>
      <c r="L184" s="40">
        <v>1210.4966100000001</v>
      </c>
      <c r="M184" s="40">
        <v>2034.01854</v>
      </c>
      <c r="N184" s="129">
        <v>167350.39999999999</v>
      </c>
      <c r="O184" s="129">
        <v>173768.4</v>
      </c>
      <c r="P184" s="129">
        <v>148307.20000000001</v>
      </c>
      <c r="Q184" s="129">
        <v>182705.5</v>
      </c>
      <c r="R184" s="84" t="s">
        <v>47</v>
      </c>
      <c r="S184" s="129">
        <v>638</v>
      </c>
      <c r="T184" s="129">
        <v>642</v>
      </c>
      <c r="U184" s="129">
        <v>638</v>
      </c>
      <c r="V184" s="129">
        <v>642</v>
      </c>
      <c r="W184" s="129" t="s">
        <v>669</v>
      </c>
      <c r="X184" s="129" t="s">
        <v>669</v>
      </c>
      <c r="Y184" s="129" t="s">
        <v>669</v>
      </c>
      <c r="Z184" s="129" t="s">
        <v>669</v>
      </c>
      <c r="AA184" s="41">
        <v>31786.631539999998</v>
      </c>
      <c r="AB184" s="41">
        <v>31517.097859999998</v>
      </c>
      <c r="AC184" s="41">
        <v>33563.349520000003</v>
      </c>
      <c r="AD184" s="41">
        <v>53788.992140000002</v>
      </c>
      <c r="AE184" s="15">
        <f t="shared" si="97"/>
        <v>8.7478707550146285E-3</v>
      </c>
      <c r="AF184" s="15">
        <f t="shared" si="98"/>
        <v>1.0487065830150936E-2</v>
      </c>
      <c r="AG184" s="15">
        <f t="shared" si="99"/>
        <v>8.1620892984292075E-3</v>
      </c>
      <c r="AH184" s="15">
        <f t="shared" si="100"/>
        <v>1.1132771263043533E-2</v>
      </c>
      <c r="AI184" s="15" t="s">
        <v>48</v>
      </c>
      <c r="AJ184" s="15" t="s">
        <v>48</v>
      </c>
      <c r="AK184" s="15" t="s">
        <v>48</v>
      </c>
      <c r="AL184" s="15" t="s">
        <v>48</v>
      </c>
    </row>
    <row r="185" spans="2:38" s="24" customFormat="1" ht="96" customHeight="1" x14ac:dyDescent="0.25">
      <c r="B185" s="126">
        <v>156</v>
      </c>
      <c r="C185" s="131" t="s">
        <v>455</v>
      </c>
      <c r="D185" s="129" t="s">
        <v>810</v>
      </c>
      <c r="E185" s="7" t="s">
        <v>811</v>
      </c>
      <c r="F185" s="129" t="s">
        <v>228</v>
      </c>
      <c r="G185" s="129">
        <v>100</v>
      </c>
      <c r="H185" s="35" t="s">
        <v>50</v>
      </c>
      <c r="I185" s="129" t="s">
        <v>298</v>
      </c>
      <c r="J185" s="40">
        <v>604.03410999999994</v>
      </c>
      <c r="K185" s="40">
        <v>675.31371999999999</v>
      </c>
      <c r="L185" s="40">
        <v>225.9034</v>
      </c>
      <c r="M185" s="40">
        <v>320.82971000000003</v>
      </c>
      <c r="N185" s="129">
        <v>167350.39999999999</v>
      </c>
      <c r="O185" s="129">
        <v>173768.4</v>
      </c>
      <c r="P185" s="129">
        <v>148307.20000000001</v>
      </c>
      <c r="Q185" s="129">
        <v>182705.5</v>
      </c>
      <c r="R185" s="84" t="s">
        <v>47</v>
      </c>
      <c r="S185" s="129">
        <v>576</v>
      </c>
      <c r="T185" s="129">
        <v>578</v>
      </c>
      <c r="U185" s="129">
        <v>574</v>
      </c>
      <c r="V185" s="129">
        <v>576</v>
      </c>
      <c r="W185" s="129" t="s">
        <v>669</v>
      </c>
      <c r="X185" s="129" t="s">
        <v>669</v>
      </c>
      <c r="Y185" s="129" t="s">
        <v>669</v>
      </c>
      <c r="Z185" s="129" t="s">
        <v>669</v>
      </c>
      <c r="AA185" s="41">
        <v>28786.843550000001</v>
      </c>
      <c r="AB185" s="41">
        <v>30069.603360000001</v>
      </c>
      <c r="AC185" s="41">
        <v>33926.102299999999</v>
      </c>
      <c r="AD185" s="41">
        <v>34312.808270000001</v>
      </c>
      <c r="AE185" s="15">
        <f t="shared" si="97"/>
        <v>3.6093974678279824E-3</v>
      </c>
      <c r="AF185" s="15">
        <f t="shared" si="98"/>
        <v>3.8862861141611481E-3</v>
      </c>
      <c r="AG185" s="15">
        <f t="shared" si="99"/>
        <v>1.5232126289215896E-3</v>
      </c>
      <c r="AH185" s="15">
        <f t="shared" si="100"/>
        <v>1.7559937166642494E-3</v>
      </c>
      <c r="AI185" s="15" t="s">
        <v>48</v>
      </c>
      <c r="AJ185" s="15" t="s">
        <v>48</v>
      </c>
      <c r="AK185" s="15" t="s">
        <v>48</v>
      </c>
      <c r="AL185" s="15" t="s">
        <v>48</v>
      </c>
    </row>
    <row r="186" spans="2:38" s="24" customFormat="1" ht="96" customHeight="1" x14ac:dyDescent="0.25">
      <c r="B186" s="126">
        <v>157</v>
      </c>
      <c r="C186" s="131" t="s">
        <v>455</v>
      </c>
      <c r="D186" s="129" t="s">
        <v>812</v>
      </c>
      <c r="E186" s="7" t="s">
        <v>813</v>
      </c>
      <c r="F186" s="129" t="s">
        <v>228</v>
      </c>
      <c r="G186" s="129">
        <v>100</v>
      </c>
      <c r="H186" s="35" t="s">
        <v>50</v>
      </c>
      <c r="I186" s="129" t="s">
        <v>781</v>
      </c>
      <c r="J186" s="40">
        <v>1488.9259099999999</v>
      </c>
      <c r="K186" s="40">
        <v>1533.7136200000002</v>
      </c>
      <c r="L186" s="40">
        <v>1466.00197</v>
      </c>
      <c r="M186" s="40">
        <v>2438.2488599999997</v>
      </c>
      <c r="N186" s="129">
        <v>167350.39999999999</v>
      </c>
      <c r="O186" s="129">
        <v>173768.4</v>
      </c>
      <c r="P186" s="129">
        <v>148307.20000000001</v>
      </c>
      <c r="Q186" s="129">
        <v>182705.5</v>
      </c>
      <c r="R186" s="84" t="s">
        <v>47</v>
      </c>
      <c r="S186" s="129">
        <v>1346</v>
      </c>
      <c r="T186" s="129">
        <v>1378</v>
      </c>
      <c r="U186" s="129">
        <v>1382</v>
      </c>
      <c r="V186" s="129">
        <v>1366</v>
      </c>
      <c r="W186" s="129" t="s">
        <v>669</v>
      </c>
      <c r="X186" s="129" t="s">
        <v>669</v>
      </c>
      <c r="Y186" s="129" t="s">
        <v>669</v>
      </c>
      <c r="Z186" s="129" t="s">
        <v>669</v>
      </c>
      <c r="AA186" s="41">
        <v>73639.969649999999</v>
      </c>
      <c r="AB186" s="41">
        <v>75278.793730000005</v>
      </c>
      <c r="AC186" s="41">
        <v>84772.284349999987</v>
      </c>
      <c r="AD186" s="41">
        <v>90620.809020000001</v>
      </c>
      <c r="AE186" s="15">
        <f t="shared" si="97"/>
        <v>8.8970561767405393E-3</v>
      </c>
      <c r="AF186" s="15">
        <f t="shared" si="98"/>
        <v>8.8261940606002027E-3</v>
      </c>
      <c r="AG186" s="15">
        <f t="shared" si="99"/>
        <v>9.8849008679281914E-3</v>
      </c>
      <c r="AH186" s="15">
        <f t="shared" si="100"/>
        <v>1.3345240619466845E-2</v>
      </c>
      <c r="AI186" s="15" t="s">
        <v>48</v>
      </c>
      <c r="AJ186" s="15" t="s">
        <v>48</v>
      </c>
      <c r="AK186" s="15" t="s">
        <v>48</v>
      </c>
      <c r="AL186" s="15" t="s">
        <v>48</v>
      </c>
    </row>
    <row r="187" spans="2:38" s="24" customFormat="1" ht="96" customHeight="1" x14ac:dyDescent="0.25">
      <c r="B187" s="126">
        <v>158</v>
      </c>
      <c r="C187" s="131" t="s">
        <v>455</v>
      </c>
      <c r="D187" s="129" t="s">
        <v>814</v>
      </c>
      <c r="E187" s="7" t="s">
        <v>815</v>
      </c>
      <c r="F187" s="129" t="s">
        <v>228</v>
      </c>
      <c r="G187" s="129">
        <v>100</v>
      </c>
      <c r="H187" s="35" t="s">
        <v>50</v>
      </c>
      <c r="I187" s="129" t="s">
        <v>298</v>
      </c>
      <c r="J187" s="40">
        <v>260.15640000000002</v>
      </c>
      <c r="K187" s="40">
        <v>334.28457000000003</v>
      </c>
      <c r="L187" s="40">
        <v>245.61526999999998</v>
      </c>
      <c r="M187" s="40">
        <v>279.20499999999998</v>
      </c>
      <c r="N187" s="129">
        <v>167350.39999999999</v>
      </c>
      <c r="O187" s="129">
        <v>173768.4</v>
      </c>
      <c r="P187" s="129">
        <v>148307.20000000001</v>
      </c>
      <c r="Q187" s="129">
        <v>182705.5</v>
      </c>
      <c r="R187" s="84" t="s">
        <v>47</v>
      </c>
      <c r="S187" s="129">
        <v>144</v>
      </c>
      <c r="T187" s="129">
        <v>144</v>
      </c>
      <c r="U187" s="129">
        <v>142</v>
      </c>
      <c r="V187" s="129">
        <v>142</v>
      </c>
      <c r="W187" s="129" t="s">
        <v>669</v>
      </c>
      <c r="X187" s="129" t="s">
        <v>669</v>
      </c>
      <c r="Y187" s="129" t="s">
        <v>669</v>
      </c>
      <c r="Z187" s="129" t="s">
        <v>669</v>
      </c>
      <c r="AA187" s="41">
        <v>20048.909739999999</v>
      </c>
      <c r="AB187" s="41">
        <v>19532.895359999999</v>
      </c>
      <c r="AC187" s="41">
        <v>21267.333850000003</v>
      </c>
      <c r="AD187" s="41">
        <v>22011.493649999997</v>
      </c>
      <c r="AE187" s="15">
        <f t="shared" si="97"/>
        <v>1.5545609690804445E-3</v>
      </c>
      <c r="AF187" s="15">
        <f t="shared" si="98"/>
        <v>1.9237362489382421E-3</v>
      </c>
      <c r="AG187" s="15">
        <f t="shared" si="99"/>
        <v>1.6561250566391919E-3</v>
      </c>
      <c r="AH187" s="15">
        <f t="shared" si="100"/>
        <v>1.528169650065269E-3</v>
      </c>
      <c r="AI187" s="15" t="s">
        <v>48</v>
      </c>
      <c r="AJ187" s="15" t="s">
        <v>48</v>
      </c>
      <c r="AK187" s="15" t="s">
        <v>48</v>
      </c>
      <c r="AL187" s="15" t="s">
        <v>48</v>
      </c>
    </row>
    <row r="188" spans="2:38" s="24" customFormat="1" ht="96" customHeight="1" x14ac:dyDescent="0.25">
      <c r="B188" s="126">
        <v>159</v>
      </c>
      <c r="C188" s="131" t="s">
        <v>455</v>
      </c>
      <c r="D188" s="129" t="s">
        <v>816</v>
      </c>
      <c r="E188" s="7" t="s">
        <v>817</v>
      </c>
      <c r="F188" s="129" t="s">
        <v>228</v>
      </c>
      <c r="G188" s="129">
        <v>100</v>
      </c>
      <c r="H188" s="35" t="s">
        <v>50</v>
      </c>
      <c r="I188" s="129" t="s">
        <v>298</v>
      </c>
      <c r="J188" s="40">
        <v>1630.67679</v>
      </c>
      <c r="K188" s="40">
        <v>1635.85149</v>
      </c>
      <c r="L188" s="40">
        <v>1346.9311200000002</v>
      </c>
      <c r="M188" s="40">
        <v>1947.0377699999999</v>
      </c>
      <c r="N188" s="129">
        <v>167350.39999999999</v>
      </c>
      <c r="O188" s="129">
        <v>173768.4</v>
      </c>
      <c r="P188" s="129">
        <v>148307.20000000001</v>
      </c>
      <c r="Q188" s="129">
        <v>182705.5</v>
      </c>
      <c r="R188" s="84" t="s">
        <v>47</v>
      </c>
      <c r="S188" s="129">
        <v>548</v>
      </c>
      <c r="T188" s="129">
        <v>548</v>
      </c>
      <c r="U188" s="129">
        <v>846</v>
      </c>
      <c r="V188" s="129">
        <v>852</v>
      </c>
      <c r="W188" s="129" t="s">
        <v>669</v>
      </c>
      <c r="X188" s="129" t="s">
        <v>669</v>
      </c>
      <c r="Y188" s="129" t="s">
        <v>669</v>
      </c>
      <c r="Z188" s="129" t="s">
        <v>669</v>
      </c>
      <c r="AA188" s="41">
        <v>50758.825100000002</v>
      </c>
      <c r="AB188" s="41">
        <v>49822.568490000005</v>
      </c>
      <c r="AC188" s="41">
        <v>51235.092039999996</v>
      </c>
      <c r="AD188" s="41">
        <v>57656.11838</v>
      </c>
      <c r="AE188" s="15">
        <f t="shared" si="97"/>
        <v>9.7440865991357054E-3</v>
      </c>
      <c r="AF188" s="15">
        <f t="shared" si="98"/>
        <v>9.4139756710656265E-3</v>
      </c>
      <c r="AG188" s="15">
        <f t="shared" si="99"/>
        <v>9.0820345876666819E-3</v>
      </c>
      <c r="AH188" s="15">
        <f t="shared" si="100"/>
        <v>1.0656700373004644E-2</v>
      </c>
      <c r="AI188" s="15" t="s">
        <v>48</v>
      </c>
      <c r="AJ188" s="15" t="s">
        <v>48</v>
      </c>
      <c r="AK188" s="15" t="s">
        <v>48</v>
      </c>
      <c r="AL188" s="15" t="s">
        <v>48</v>
      </c>
    </row>
    <row r="189" spans="2:38" s="24" customFormat="1" ht="96" customHeight="1" x14ac:dyDescent="0.25">
      <c r="B189" s="126">
        <v>160</v>
      </c>
      <c r="C189" s="131" t="s">
        <v>455</v>
      </c>
      <c r="D189" s="129" t="s">
        <v>818</v>
      </c>
      <c r="E189" s="7" t="s">
        <v>819</v>
      </c>
      <c r="F189" s="129" t="s">
        <v>228</v>
      </c>
      <c r="G189" s="129">
        <v>100</v>
      </c>
      <c r="H189" s="35" t="s">
        <v>50</v>
      </c>
      <c r="I189" s="129" t="s">
        <v>298</v>
      </c>
      <c r="J189" s="40">
        <v>1960.87375</v>
      </c>
      <c r="K189" s="40">
        <v>2051.0981999999999</v>
      </c>
      <c r="L189" s="40">
        <v>1353.32476</v>
      </c>
      <c r="M189" s="40">
        <v>2134.0113799999999</v>
      </c>
      <c r="N189" s="129">
        <v>167350.39999999999</v>
      </c>
      <c r="O189" s="129">
        <v>173768.4</v>
      </c>
      <c r="P189" s="129">
        <v>148307.20000000001</v>
      </c>
      <c r="Q189" s="129">
        <v>182705.5</v>
      </c>
      <c r="R189" s="84" t="s">
        <v>47</v>
      </c>
      <c r="S189" s="129">
        <v>564</v>
      </c>
      <c r="T189" s="129">
        <v>568</v>
      </c>
      <c r="U189" s="129">
        <v>562</v>
      </c>
      <c r="V189" s="129">
        <v>572</v>
      </c>
      <c r="W189" s="129" t="s">
        <v>669</v>
      </c>
      <c r="X189" s="129" t="s">
        <v>669</v>
      </c>
      <c r="Y189" s="129" t="s">
        <v>669</v>
      </c>
      <c r="Z189" s="129" t="s">
        <v>669</v>
      </c>
      <c r="AA189" s="41">
        <v>35437.508200000004</v>
      </c>
      <c r="AB189" s="41">
        <v>35563.420760000001</v>
      </c>
      <c r="AC189" s="41">
        <v>37587.590200000006</v>
      </c>
      <c r="AD189" s="41">
        <v>38295.635560000002</v>
      </c>
      <c r="AE189" s="15">
        <f t="shared" si="97"/>
        <v>1.1717173965523835E-2</v>
      </c>
      <c r="AF189" s="15">
        <f t="shared" si="98"/>
        <v>1.1803631730510265E-2</v>
      </c>
      <c r="AG189" s="15">
        <f t="shared" si="99"/>
        <v>9.1251453739265524E-3</v>
      </c>
      <c r="AH189" s="15">
        <f t="shared" si="100"/>
        <v>1.1680060972439253E-2</v>
      </c>
      <c r="AI189" s="15" t="s">
        <v>48</v>
      </c>
      <c r="AJ189" s="15" t="s">
        <v>48</v>
      </c>
      <c r="AK189" s="15" t="s">
        <v>48</v>
      </c>
      <c r="AL189" s="15" t="s">
        <v>48</v>
      </c>
    </row>
    <row r="190" spans="2:38" s="24" customFormat="1" ht="96" customHeight="1" x14ac:dyDescent="0.25">
      <c r="B190" s="126">
        <v>161</v>
      </c>
      <c r="C190" s="131" t="s">
        <v>455</v>
      </c>
      <c r="D190" s="129" t="s">
        <v>820</v>
      </c>
      <c r="E190" s="7" t="s">
        <v>821</v>
      </c>
      <c r="F190" s="129" t="s">
        <v>228</v>
      </c>
      <c r="G190" s="129">
        <v>100</v>
      </c>
      <c r="H190" s="35" t="s">
        <v>50</v>
      </c>
      <c r="I190" s="129" t="s">
        <v>781</v>
      </c>
      <c r="J190" s="40">
        <v>1729.0975100000001</v>
      </c>
      <c r="K190" s="40">
        <v>1889.9667899999999</v>
      </c>
      <c r="L190" s="40">
        <v>893.50260000000003</v>
      </c>
      <c r="M190" s="40">
        <v>1525.8170400000001</v>
      </c>
      <c r="N190" s="129">
        <v>167350.39999999999</v>
      </c>
      <c r="O190" s="129">
        <v>173768.4</v>
      </c>
      <c r="P190" s="129">
        <v>148307.20000000001</v>
      </c>
      <c r="Q190" s="129">
        <v>182705.5</v>
      </c>
      <c r="R190" s="84" t="s">
        <v>47</v>
      </c>
      <c r="S190" s="129">
        <v>1018</v>
      </c>
      <c r="T190" s="129">
        <v>978</v>
      </c>
      <c r="U190" s="129">
        <v>948</v>
      </c>
      <c r="V190" s="129">
        <v>954</v>
      </c>
      <c r="W190" s="129" t="s">
        <v>669</v>
      </c>
      <c r="X190" s="129" t="s">
        <v>669</v>
      </c>
      <c r="Y190" s="129" t="s">
        <v>669</v>
      </c>
      <c r="Z190" s="129" t="s">
        <v>669</v>
      </c>
      <c r="AA190" s="41">
        <v>49475.184030000004</v>
      </c>
      <c r="AB190" s="41">
        <v>50578.789250000002</v>
      </c>
      <c r="AC190" s="41">
        <v>51915.385139999999</v>
      </c>
      <c r="AD190" s="41">
        <v>57840.689359999997</v>
      </c>
      <c r="AE190" s="15">
        <f t="shared" si="97"/>
        <v>1.0332198249899612E-2</v>
      </c>
      <c r="AF190" s="15">
        <f t="shared" si="98"/>
        <v>1.0876354906876049E-2</v>
      </c>
      <c r="AG190" s="15">
        <f t="shared" si="99"/>
        <v>6.0246744595002805E-3</v>
      </c>
      <c r="AH190" s="15">
        <f t="shared" si="100"/>
        <v>8.3512375927380401E-3</v>
      </c>
      <c r="AI190" s="15" t="s">
        <v>48</v>
      </c>
      <c r="AJ190" s="15" t="s">
        <v>48</v>
      </c>
      <c r="AK190" s="15" t="s">
        <v>48</v>
      </c>
      <c r="AL190" s="15" t="s">
        <v>48</v>
      </c>
    </row>
    <row r="191" spans="2:38" s="24" customFormat="1" ht="96" customHeight="1" x14ac:dyDescent="0.25">
      <c r="B191" s="126">
        <v>162</v>
      </c>
      <c r="C191" s="131" t="s">
        <v>455</v>
      </c>
      <c r="D191" s="129" t="s">
        <v>822</v>
      </c>
      <c r="E191" s="7" t="s">
        <v>823</v>
      </c>
      <c r="F191" s="129" t="s">
        <v>228</v>
      </c>
      <c r="G191" s="129">
        <v>100</v>
      </c>
      <c r="H191" s="35" t="s">
        <v>50</v>
      </c>
      <c r="I191" s="129" t="s">
        <v>298</v>
      </c>
      <c r="J191" s="40">
        <v>1812.83582</v>
      </c>
      <c r="K191" s="40">
        <v>2413.0050300000003</v>
      </c>
      <c r="L191" s="40">
        <v>1750.5701999999999</v>
      </c>
      <c r="M191" s="40">
        <v>2230.4222200000004</v>
      </c>
      <c r="N191" s="129">
        <v>167350.39999999999</v>
      </c>
      <c r="O191" s="129">
        <v>173768.4</v>
      </c>
      <c r="P191" s="129">
        <v>148307.20000000001</v>
      </c>
      <c r="Q191" s="129">
        <v>182705.5</v>
      </c>
      <c r="R191" s="84" t="s">
        <v>47</v>
      </c>
      <c r="S191" s="129">
        <v>632</v>
      </c>
      <c r="T191" s="129">
        <v>624</v>
      </c>
      <c r="U191" s="129">
        <v>1210</v>
      </c>
      <c r="V191" s="129">
        <v>1224</v>
      </c>
      <c r="W191" s="129" t="s">
        <v>669</v>
      </c>
      <c r="X191" s="129" t="s">
        <v>669</v>
      </c>
      <c r="Y191" s="129" t="s">
        <v>669</v>
      </c>
      <c r="Z191" s="129" t="s">
        <v>669</v>
      </c>
      <c r="AA191" s="41">
        <v>70925.230510000009</v>
      </c>
      <c r="AB191" s="41">
        <v>69094.334860000003</v>
      </c>
      <c r="AC191" s="41">
        <v>71835.202250000002</v>
      </c>
      <c r="AD191" s="41">
        <v>78136.850010000009</v>
      </c>
      <c r="AE191" s="15">
        <f t="shared" si="97"/>
        <v>1.0832575362831521E-2</v>
      </c>
      <c r="AF191" s="15">
        <f t="shared" si="98"/>
        <v>1.3886328181648679E-2</v>
      </c>
      <c r="AG191" s="15">
        <f t="shared" si="99"/>
        <v>1.1803676422992274E-2</v>
      </c>
      <c r="AH191" s="15">
        <f t="shared" si="100"/>
        <v>1.220774536070343E-2</v>
      </c>
      <c r="AI191" s="15" t="s">
        <v>48</v>
      </c>
      <c r="AJ191" s="15" t="s">
        <v>48</v>
      </c>
      <c r="AK191" s="15" t="s">
        <v>48</v>
      </c>
      <c r="AL191" s="15" t="s">
        <v>48</v>
      </c>
    </row>
    <row r="192" spans="2:38" s="24" customFormat="1" ht="96" customHeight="1" x14ac:dyDescent="0.25">
      <c r="B192" s="126">
        <v>163</v>
      </c>
      <c r="C192" s="131" t="s">
        <v>455</v>
      </c>
      <c r="D192" s="129" t="s">
        <v>824</v>
      </c>
      <c r="E192" s="7" t="s">
        <v>825</v>
      </c>
      <c r="F192" s="129" t="s">
        <v>228</v>
      </c>
      <c r="G192" s="129">
        <v>100</v>
      </c>
      <c r="H192" s="35" t="s">
        <v>50</v>
      </c>
      <c r="I192" s="129" t="s">
        <v>781</v>
      </c>
      <c r="J192" s="40">
        <v>1744.18156</v>
      </c>
      <c r="K192" s="40">
        <v>1933.8469299999999</v>
      </c>
      <c r="L192" s="40">
        <v>1152.77728</v>
      </c>
      <c r="M192" s="40">
        <v>1573.7004899999999</v>
      </c>
      <c r="N192" s="129">
        <v>167350.39999999999</v>
      </c>
      <c r="O192" s="129">
        <v>173768.4</v>
      </c>
      <c r="P192" s="129">
        <v>148307.20000000001</v>
      </c>
      <c r="Q192" s="129">
        <v>182705.5</v>
      </c>
      <c r="R192" s="84" t="s">
        <v>47</v>
      </c>
      <c r="S192" s="129">
        <v>1216</v>
      </c>
      <c r="T192" s="129">
        <v>1204</v>
      </c>
      <c r="U192" s="129">
        <v>1186</v>
      </c>
      <c r="V192" s="129">
        <v>1168</v>
      </c>
      <c r="W192" s="129" t="s">
        <v>669</v>
      </c>
      <c r="X192" s="129" t="s">
        <v>669</v>
      </c>
      <c r="Y192" s="129" t="s">
        <v>669</v>
      </c>
      <c r="Z192" s="129" t="s">
        <v>669</v>
      </c>
      <c r="AA192" s="41">
        <v>63544.396979999998</v>
      </c>
      <c r="AB192" s="41">
        <v>64994.61202</v>
      </c>
      <c r="AC192" s="41">
        <v>71005.228599999988</v>
      </c>
      <c r="AD192" s="41">
        <v>77459.32905</v>
      </c>
      <c r="AE192" s="15">
        <f t="shared" si="97"/>
        <v>1.0422332781995143E-2</v>
      </c>
      <c r="AF192" s="15">
        <f t="shared" si="98"/>
        <v>1.1128875733447507E-2</v>
      </c>
      <c r="AG192" s="15">
        <f t="shared" si="99"/>
        <v>7.7729016527855691E-3</v>
      </c>
      <c r="AH192" s="15">
        <f t="shared" si="100"/>
        <v>8.6133175520167696E-3</v>
      </c>
      <c r="AI192" s="15" t="s">
        <v>48</v>
      </c>
      <c r="AJ192" s="15" t="s">
        <v>48</v>
      </c>
      <c r="AK192" s="15" t="s">
        <v>48</v>
      </c>
      <c r="AL192" s="15" t="s">
        <v>48</v>
      </c>
    </row>
    <row r="193" spans="2:38" s="24" customFormat="1" ht="96" customHeight="1" x14ac:dyDescent="0.25">
      <c r="B193" s="126">
        <v>164</v>
      </c>
      <c r="C193" s="131" t="s">
        <v>455</v>
      </c>
      <c r="D193" s="129" t="s">
        <v>826</v>
      </c>
      <c r="E193" s="7" t="s">
        <v>827</v>
      </c>
      <c r="F193" s="129" t="s">
        <v>228</v>
      </c>
      <c r="G193" s="129">
        <v>100</v>
      </c>
      <c r="H193" s="35" t="s">
        <v>50</v>
      </c>
      <c r="I193" s="129" t="s">
        <v>298</v>
      </c>
      <c r="J193" s="40">
        <v>1387.22551</v>
      </c>
      <c r="K193" s="40">
        <v>1199.7628400000001</v>
      </c>
      <c r="L193" s="40">
        <v>774.50466000000006</v>
      </c>
      <c r="M193" s="40">
        <v>1122.10006</v>
      </c>
      <c r="N193" s="129">
        <v>167350.39999999999</v>
      </c>
      <c r="O193" s="129">
        <v>173768.4</v>
      </c>
      <c r="P193" s="129">
        <v>148307.20000000001</v>
      </c>
      <c r="Q193" s="129">
        <v>182705.5</v>
      </c>
      <c r="R193" s="84" t="s">
        <v>47</v>
      </c>
      <c r="S193" s="129">
        <v>620</v>
      </c>
      <c r="T193" s="129">
        <v>600</v>
      </c>
      <c r="U193" s="129">
        <v>588</v>
      </c>
      <c r="V193" s="129">
        <v>580</v>
      </c>
      <c r="W193" s="129" t="s">
        <v>669</v>
      </c>
      <c r="X193" s="129" t="s">
        <v>669</v>
      </c>
      <c r="Y193" s="129" t="s">
        <v>669</v>
      </c>
      <c r="Z193" s="129" t="s">
        <v>669</v>
      </c>
      <c r="AA193" s="41">
        <v>32251.243760000001</v>
      </c>
      <c r="AB193" s="41">
        <v>33809.03991</v>
      </c>
      <c r="AC193" s="41">
        <v>33713.568520000001</v>
      </c>
      <c r="AD193" s="41">
        <v>36774.753909999999</v>
      </c>
      <c r="AE193" s="15">
        <f t="shared" si="97"/>
        <v>8.2893468435091874E-3</v>
      </c>
      <c r="AF193" s="15">
        <f t="shared" si="98"/>
        <v>6.9043787017662598E-3</v>
      </c>
      <c r="AG193" s="15">
        <f t="shared" si="99"/>
        <v>5.222299793941225E-3</v>
      </c>
      <c r="AH193" s="15">
        <f t="shared" si="100"/>
        <v>6.1415778944804615E-3</v>
      </c>
      <c r="AI193" s="15" t="s">
        <v>48</v>
      </c>
      <c r="AJ193" s="15" t="s">
        <v>48</v>
      </c>
      <c r="AK193" s="15" t="s">
        <v>48</v>
      </c>
      <c r="AL193" s="15" t="s">
        <v>48</v>
      </c>
    </row>
    <row r="194" spans="2:38" s="24" customFormat="1" ht="96" customHeight="1" x14ac:dyDescent="0.25">
      <c r="B194" s="126">
        <v>165</v>
      </c>
      <c r="C194" s="131" t="s">
        <v>455</v>
      </c>
      <c r="D194" s="129" t="s">
        <v>828</v>
      </c>
      <c r="E194" s="7" t="s">
        <v>829</v>
      </c>
      <c r="F194" s="129" t="s">
        <v>228</v>
      </c>
      <c r="G194" s="129">
        <v>100</v>
      </c>
      <c r="H194" s="35" t="s">
        <v>50</v>
      </c>
      <c r="I194" s="129" t="s">
        <v>298</v>
      </c>
      <c r="J194" s="40">
        <v>2027.20443</v>
      </c>
      <c r="K194" s="40">
        <v>1790.96975</v>
      </c>
      <c r="L194" s="40">
        <v>1103.73062</v>
      </c>
      <c r="M194" s="40">
        <v>2010.3496100000002</v>
      </c>
      <c r="N194" s="129">
        <v>167350.39999999999</v>
      </c>
      <c r="O194" s="129">
        <v>173768.4</v>
      </c>
      <c r="P194" s="129">
        <v>148307.20000000001</v>
      </c>
      <c r="Q194" s="129">
        <v>182705.5</v>
      </c>
      <c r="R194" s="84" t="s">
        <v>47</v>
      </c>
      <c r="S194" s="129">
        <v>982</v>
      </c>
      <c r="T194" s="129">
        <v>878</v>
      </c>
      <c r="U194" s="129">
        <v>878</v>
      </c>
      <c r="V194" s="129">
        <v>1028</v>
      </c>
      <c r="W194" s="129" t="s">
        <v>669</v>
      </c>
      <c r="X194" s="129" t="s">
        <v>669</v>
      </c>
      <c r="Y194" s="129" t="s">
        <v>669</v>
      </c>
      <c r="Z194" s="129" t="s">
        <v>669</v>
      </c>
      <c r="AA194" s="41">
        <v>55906.014729999995</v>
      </c>
      <c r="AB194" s="41">
        <v>52188.849409999995</v>
      </c>
      <c r="AC194" s="41">
        <v>52900.70837</v>
      </c>
      <c r="AD194" s="41">
        <v>62436.107990000004</v>
      </c>
      <c r="AE194" s="15">
        <f t="shared" si="97"/>
        <v>1.2113532026215653E-2</v>
      </c>
      <c r="AF194" s="15">
        <f t="shared" si="98"/>
        <v>1.0306648101726205E-2</v>
      </c>
      <c r="AG194" s="15">
        <f t="shared" si="99"/>
        <v>7.4421917479394117E-3</v>
      </c>
      <c r="AH194" s="15">
        <f t="shared" si="100"/>
        <v>1.1003224369271862E-2</v>
      </c>
      <c r="AI194" s="15" t="s">
        <v>48</v>
      </c>
      <c r="AJ194" s="15" t="s">
        <v>48</v>
      </c>
      <c r="AK194" s="15" t="s">
        <v>48</v>
      </c>
      <c r="AL194" s="15" t="s">
        <v>48</v>
      </c>
    </row>
    <row r="195" spans="2:38" s="24" customFormat="1" ht="96" customHeight="1" x14ac:dyDescent="0.25">
      <c r="B195" s="126">
        <v>166</v>
      </c>
      <c r="C195" s="131" t="s">
        <v>455</v>
      </c>
      <c r="D195" s="129" t="s">
        <v>830</v>
      </c>
      <c r="E195" s="7" t="s">
        <v>831</v>
      </c>
      <c r="F195" s="129" t="s">
        <v>228</v>
      </c>
      <c r="G195" s="129">
        <v>100</v>
      </c>
      <c r="H195" s="35" t="s">
        <v>50</v>
      </c>
      <c r="I195" s="129" t="s">
        <v>298</v>
      </c>
      <c r="J195" s="40">
        <v>453.18180999999998</v>
      </c>
      <c r="K195" s="40">
        <v>523.08267999999998</v>
      </c>
      <c r="L195" s="40">
        <v>435.08618000000001</v>
      </c>
      <c r="M195" s="40">
        <v>489.20390000000003</v>
      </c>
      <c r="N195" s="129">
        <v>167350.39999999999</v>
      </c>
      <c r="O195" s="129">
        <v>173768.4</v>
      </c>
      <c r="P195" s="129">
        <v>148307.20000000001</v>
      </c>
      <c r="Q195" s="129">
        <v>182705.5</v>
      </c>
      <c r="R195" s="84" t="s">
        <v>47</v>
      </c>
      <c r="S195" s="129">
        <v>604</v>
      </c>
      <c r="T195" s="129">
        <v>562</v>
      </c>
      <c r="U195" s="129">
        <v>546</v>
      </c>
      <c r="V195" s="129">
        <v>542</v>
      </c>
      <c r="W195" s="129" t="s">
        <v>669</v>
      </c>
      <c r="X195" s="129" t="s">
        <v>669</v>
      </c>
      <c r="Y195" s="129" t="s">
        <v>669</v>
      </c>
      <c r="Z195" s="129" t="s">
        <v>669</v>
      </c>
      <c r="AA195" s="41">
        <v>36668.357179999999</v>
      </c>
      <c r="AB195" s="41">
        <v>38112.219239999999</v>
      </c>
      <c r="AC195" s="41">
        <v>36672.876700000001</v>
      </c>
      <c r="AD195" s="41">
        <v>39549.751700000001</v>
      </c>
      <c r="AE195" s="15">
        <f t="shared" si="97"/>
        <v>2.707981636135916E-3</v>
      </c>
      <c r="AF195" s="15">
        <f t="shared" si="98"/>
        <v>3.0102290174738328E-3</v>
      </c>
      <c r="AG195" s="15">
        <f t="shared" si="99"/>
        <v>2.9336821138825357E-3</v>
      </c>
      <c r="AH195" s="15">
        <f t="shared" si="100"/>
        <v>2.6775543155515297E-3</v>
      </c>
      <c r="AI195" s="15" t="s">
        <v>48</v>
      </c>
      <c r="AJ195" s="15" t="s">
        <v>48</v>
      </c>
      <c r="AK195" s="15" t="s">
        <v>48</v>
      </c>
      <c r="AL195" s="15" t="s">
        <v>48</v>
      </c>
    </row>
    <row r="196" spans="2:38" s="24" customFormat="1" ht="96" customHeight="1" x14ac:dyDescent="0.25">
      <c r="B196" s="126">
        <v>167</v>
      </c>
      <c r="C196" s="131" t="s">
        <v>455</v>
      </c>
      <c r="D196" s="129" t="s">
        <v>832</v>
      </c>
      <c r="E196" s="7" t="s">
        <v>833</v>
      </c>
      <c r="F196" s="129" t="s">
        <v>228</v>
      </c>
      <c r="G196" s="129">
        <v>100</v>
      </c>
      <c r="H196" s="35" t="s">
        <v>50</v>
      </c>
      <c r="I196" s="129" t="s">
        <v>834</v>
      </c>
      <c r="J196" s="40">
        <v>2883.1566699999998</v>
      </c>
      <c r="K196" s="40">
        <v>3591.8366000000001</v>
      </c>
      <c r="L196" s="40">
        <v>2332.7730999999999</v>
      </c>
      <c r="M196" s="40">
        <v>3427.48056</v>
      </c>
      <c r="N196" s="129">
        <v>167350.39999999999</v>
      </c>
      <c r="O196" s="129">
        <v>173768.4</v>
      </c>
      <c r="P196" s="129">
        <v>148307.20000000001</v>
      </c>
      <c r="Q196" s="129">
        <v>182705.5</v>
      </c>
      <c r="R196" s="84" t="s">
        <v>47</v>
      </c>
      <c r="S196" s="129">
        <v>1374</v>
      </c>
      <c r="T196" s="129">
        <v>1382</v>
      </c>
      <c r="U196" s="129">
        <v>1360</v>
      </c>
      <c r="V196" s="129">
        <v>1378</v>
      </c>
      <c r="W196" s="129" t="s">
        <v>669</v>
      </c>
      <c r="X196" s="129" t="s">
        <v>669</v>
      </c>
      <c r="Y196" s="129" t="s">
        <v>669</v>
      </c>
      <c r="Z196" s="129" t="s">
        <v>669</v>
      </c>
      <c r="AA196" s="41">
        <v>67713.865489999996</v>
      </c>
      <c r="AB196" s="41">
        <v>66534.544540000003</v>
      </c>
      <c r="AC196" s="41">
        <v>67229.616030000005</v>
      </c>
      <c r="AD196" s="41">
        <v>87855.2785</v>
      </c>
      <c r="AE196" s="15">
        <f t="shared" si="97"/>
        <v>1.7228262794710979E-2</v>
      </c>
      <c r="AF196" s="15">
        <f t="shared" si="98"/>
        <v>2.0670251898503987E-2</v>
      </c>
      <c r="AG196" s="15">
        <f t="shared" si="99"/>
        <v>1.5729331414793078E-2</v>
      </c>
      <c r="AH196" s="15">
        <f t="shared" si="100"/>
        <v>1.8759591583176204E-2</v>
      </c>
      <c r="AI196" s="15" t="s">
        <v>48</v>
      </c>
      <c r="AJ196" s="15" t="s">
        <v>48</v>
      </c>
      <c r="AK196" s="15" t="s">
        <v>48</v>
      </c>
      <c r="AL196" s="15" t="s">
        <v>48</v>
      </c>
    </row>
    <row r="197" spans="2:38" s="24" customFormat="1" ht="96" customHeight="1" x14ac:dyDescent="0.25">
      <c r="B197" s="126">
        <v>168</v>
      </c>
      <c r="C197" s="131" t="s">
        <v>455</v>
      </c>
      <c r="D197" s="129" t="s">
        <v>835</v>
      </c>
      <c r="E197" s="7" t="s">
        <v>836</v>
      </c>
      <c r="F197" s="129" t="s">
        <v>228</v>
      </c>
      <c r="G197" s="129">
        <v>100</v>
      </c>
      <c r="H197" s="35" t="s">
        <v>50</v>
      </c>
      <c r="I197" s="129" t="s">
        <v>781</v>
      </c>
      <c r="J197" s="40">
        <v>517.66858000000002</v>
      </c>
      <c r="K197" s="40">
        <v>1052.5151599999999</v>
      </c>
      <c r="L197" s="40">
        <v>1357.5485000000001</v>
      </c>
      <c r="M197" s="40">
        <v>1689.23146</v>
      </c>
      <c r="N197" s="129">
        <v>167350.39999999999</v>
      </c>
      <c r="O197" s="129">
        <v>173768.4</v>
      </c>
      <c r="P197" s="129">
        <v>148307.20000000001</v>
      </c>
      <c r="Q197" s="129">
        <v>182705.5</v>
      </c>
      <c r="R197" s="84" t="s">
        <v>47</v>
      </c>
      <c r="S197" s="129">
        <v>786</v>
      </c>
      <c r="T197" s="129">
        <v>788</v>
      </c>
      <c r="U197" s="129">
        <v>794</v>
      </c>
      <c r="V197" s="129">
        <v>802</v>
      </c>
      <c r="W197" s="129" t="s">
        <v>669</v>
      </c>
      <c r="X197" s="129" t="s">
        <v>669</v>
      </c>
      <c r="Y197" s="129" t="s">
        <v>669</v>
      </c>
      <c r="Z197" s="129" t="s">
        <v>669</v>
      </c>
      <c r="AA197" s="41">
        <v>43002.703200000004</v>
      </c>
      <c r="AB197" s="41">
        <v>43667.2552</v>
      </c>
      <c r="AC197" s="41">
        <v>46139.556149999997</v>
      </c>
      <c r="AD197" s="41">
        <v>50527.521000000001</v>
      </c>
      <c r="AE197" s="15">
        <f t="shared" si="97"/>
        <v>3.0933214381322067E-3</v>
      </c>
      <c r="AF197" s="15">
        <f t="shared" si="98"/>
        <v>6.0569997767142931E-3</v>
      </c>
      <c r="AG197" s="15">
        <f t="shared" si="99"/>
        <v>9.1536250431536702E-3</v>
      </c>
      <c r="AH197" s="15">
        <f t="shared" si="100"/>
        <v>9.2456519371338034E-3</v>
      </c>
      <c r="AI197" s="15" t="s">
        <v>48</v>
      </c>
      <c r="AJ197" s="15" t="s">
        <v>48</v>
      </c>
      <c r="AK197" s="15" t="s">
        <v>48</v>
      </c>
      <c r="AL197" s="15" t="s">
        <v>48</v>
      </c>
    </row>
    <row r="198" spans="2:38" s="24" customFormat="1" ht="96" customHeight="1" x14ac:dyDescent="0.25">
      <c r="B198" s="126">
        <v>169</v>
      </c>
      <c r="C198" s="131" t="s">
        <v>455</v>
      </c>
      <c r="D198" s="129" t="s">
        <v>837</v>
      </c>
      <c r="E198" s="7" t="s">
        <v>838</v>
      </c>
      <c r="F198" s="129" t="s">
        <v>228</v>
      </c>
      <c r="G198" s="129">
        <v>100</v>
      </c>
      <c r="H198" s="35" t="s">
        <v>50</v>
      </c>
      <c r="I198" s="129" t="s">
        <v>298</v>
      </c>
      <c r="J198" s="40">
        <v>1918.6265800000001</v>
      </c>
      <c r="K198" s="40">
        <v>2175.2990800000002</v>
      </c>
      <c r="L198" s="40">
        <v>1531.99424</v>
      </c>
      <c r="M198" s="40">
        <v>2314.89696</v>
      </c>
      <c r="N198" s="129">
        <v>167350.39999999999</v>
      </c>
      <c r="O198" s="129">
        <v>173768.4</v>
      </c>
      <c r="P198" s="129">
        <v>148307.20000000001</v>
      </c>
      <c r="Q198" s="129">
        <v>182705.5</v>
      </c>
      <c r="R198" s="84" t="s">
        <v>47</v>
      </c>
      <c r="S198" s="129">
        <v>1512</v>
      </c>
      <c r="T198" s="129">
        <v>1494</v>
      </c>
      <c r="U198" s="129">
        <v>1498</v>
      </c>
      <c r="V198" s="129">
        <v>1510</v>
      </c>
      <c r="W198" s="129" t="s">
        <v>669</v>
      </c>
      <c r="X198" s="129" t="s">
        <v>669</v>
      </c>
      <c r="Y198" s="129" t="s">
        <v>669</v>
      </c>
      <c r="Z198" s="129" t="s">
        <v>669</v>
      </c>
      <c r="AA198" s="41">
        <v>78709.616999999998</v>
      </c>
      <c r="AB198" s="41">
        <v>80100.160459999999</v>
      </c>
      <c r="AC198" s="41">
        <v>84717.667359999992</v>
      </c>
      <c r="AD198" s="41">
        <v>94577.05879000001</v>
      </c>
      <c r="AE198" s="15">
        <f t="shared" si="97"/>
        <v>1.146472658565501E-2</v>
      </c>
      <c r="AF198" s="15">
        <f t="shared" si="98"/>
        <v>1.25183812476837E-2</v>
      </c>
      <c r="AG198" s="15">
        <f t="shared" si="99"/>
        <v>1.0329870970526043E-2</v>
      </c>
      <c r="AH198" s="15">
        <f t="shared" si="100"/>
        <v>1.2670100024356137E-2</v>
      </c>
      <c r="AI198" s="15" t="s">
        <v>48</v>
      </c>
      <c r="AJ198" s="15" t="s">
        <v>48</v>
      </c>
      <c r="AK198" s="15" t="s">
        <v>48</v>
      </c>
      <c r="AL198" s="15" t="s">
        <v>48</v>
      </c>
    </row>
    <row r="199" spans="2:38" s="24" customFormat="1" ht="96" customHeight="1" x14ac:dyDescent="0.25">
      <c r="B199" s="126">
        <v>170</v>
      </c>
      <c r="C199" s="131" t="s">
        <v>455</v>
      </c>
      <c r="D199" s="129" t="s">
        <v>839</v>
      </c>
      <c r="E199" s="7" t="s">
        <v>840</v>
      </c>
      <c r="F199" s="129" t="s">
        <v>228</v>
      </c>
      <c r="G199" s="129">
        <v>100</v>
      </c>
      <c r="H199" s="35" t="s">
        <v>50</v>
      </c>
      <c r="I199" s="129" t="s">
        <v>781</v>
      </c>
      <c r="J199" s="40">
        <v>1952.03595</v>
      </c>
      <c r="K199" s="40">
        <v>1967.0582300000001</v>
      </c>
      <c r="L199" s="40">
        <v>1328.3140000000001</v>
      </c>
      <c r="M199" s="40">
        <v>2033.2449799999999</v>
      </c>
      <c r="N199" s="129">
        <v>167350.39999999999</v>
      </c>
      <c r="O199" s="129">
        <v>173768.4</v>
      </c>
      <c r="P199" s="129">
        <v>148307.20000000001</v>
      </c>
      <c r="Q199" s="129">
        <v>182705.5</v>
      </c>
      <c r="R199" s="84" t="s">
        <v>47</v>
      </c>
      <c r="S199" s="129">
        <v>1062</v>
      </c>
      <c r="T199" s="129">
        <v>1070</v>
      </c>
      <c r="U199" s="129">
        <v>1040</v>
      </c>
      <c r="V199" s="129">
        <v>1042</v>
      </c>
      <c r="W199" s="129" t="s">
        <v>669</v>
      </c>
      <c r="X199" s="129" t="s">
        <v>669</v>
      </c>
      <c r="Y199" s="129" t="s">
        <v>669</v>
      </c>
      <c r="Z199" s="129" t="s">
        <v>669</v>
      </c>
      <c r="AA199" s="41">
        <v>72187.137359999993</v>
      </c>
      <c r="AB199" s="41">
        <v>73064.480299999996</v>
      </c>
      <c r="AC199" s="41">
        <v>79027.649669999999</v>
      </c>
      <c r="AD199" s="41">
        <v>115309.74959000001</v>
      </c>
      <c r="AE199" s="15">
        <f t="shared" si="97"/>
        <v>1.1664363813889899E-2</v>
      </c>
      <c r="AF199" s="15">
        <f t="shared" si="98"/>
        <v>1.1319999666222397E-2</v>
      </c>
      <c r="AG199" s="15">
        <f t="shared" si="99"/>
        <v>8.9565037975229793E-3</v>
      </c>
      <c r="AH199" s="15">
        <f t="shared" si="100"/>
        <v>1.1128537345619043E-2</v>
      </c>
      <c r="AI199" s="15" t="s">
        <v>48</v>
      </c>
      <c r="AJ199" s="15" t="s">
        <v>48</v>
      </c>
      <c r="AK199" s="15" t="s">
        <v>48</v>
      </c>
      <c r="AL199" s="15" t="s">
        <v>48</v>
      </c>
    </row>
    <row r="200" spans="2:38" s="24" customFormat="1" ht="96" customHeight="1" x14ac:dyDescent="0.25">
      <c r="B200" s="126">
        <v>171</v>
      </c>
      <c r="C200" s="131" t="s">
        <v>455</v>
      </c>
      <c r="D200" s="129" t="s">
        <v>841</v>
      </c>
      <c r="E200" s="7" t="s">
        <v>842</v>
      </c>
      <c r="F200" s="129" t="s">
        <v>228</v>
      </c>
      <c r="G200" s="129">
        <v>100</v>
      </c>
      <c r="H200" s="35" t="s">
        <v>50</v>
      </c>
      <c r="I200" s="129" t="s">
        <v>781</v>
      </c>
      <c r="J200" s="40">
        <v>1624.47623</v>
      </c>
      <c r="K200" s="40">
        <v>1822.94047</v>
      </c>
      <c r="L200" s="40">
        <v>932.33580000000006</v>
      </c>
      <c r="M200" s="40">
        <v>1546.86069</v>
      </c>
      <c r="N200" s="129">
        <v>167350.39999999999</v>
      </c>
      <c r="O200" s="129">
        <v>173768.4</v>
      </c>
      <c r="P200" s="129">
        <v>148307.20000000001</v>
      </c>
      <c r="Q200" s="129">
        <v>182705.5</v>
      </c>
      <c r="R200" s="84" t="s">
        <v>47</v>
      </c>
      <c r="S200" s="129">
        <v>666</v>
      </c>
      <c r="T200" s="129">
        <v>662</v>
      </c>
      <c r="U200" s="129">
        <v>646</v>
      </c>
      <c r="V200" s="129">
        <v>638</v>
      </c>
      <c r="W200" s="129" t="s">
        <v>669</v>
      </c>
      <c r="X200" s="129" t="s">
        <v>669</v>
      </c>
      <c r="Y200" s="129" t="s">
        <v>669</v>
      </c>
      <c r="Z200" s="129" t="s">
        <v>669</v>
      </c>
      <c r="AA200" s="41">
        <v>49134.945909999995</v>
      </c>
      <c r="AB200" s="41">
        <v>49572.969440000001</v>
      </c>
      <c r="AC200" s="41">
        <v>49762.751759999999</v>
      </c>
      <c r="AD200" s="41">
        <v>56952.664290000001</v>
      </c>
      <c r="AE200" s="15">
        <f t="shared" si="97"/>
        <v>9.7070352386370157E-3</v>
      </c>
      <c r="AF200" s="15">
        <f t="shared" si="98"/>
        <v>1.0490632761767963E-2</v>
      </c>
      <c r="AG200" s="15">
        <f t="shared" si="99"/>
        <v>6.286517444871186E-3</v>
      </c>
      <c r="AH200" s="15">
        <f t="shared" si="100"/>
        <v>8.4664155704124947E-3</v>
      </c>
      <c r="AI200" s="15" t="s">
        <v>48</v>
      </c>
      <c r="AJ200" s="15" t="s">
        <v>48</v>
      </c>
      <c r="AK200" s="15" t="s">
        <v>48</v>
      </c>
      <c r="AL200" s="15" t="s">
        <v>48</v>
      </c>
    </row>
    <row r="201" spans="2:38" s="24" customFormat="1" ht="96" customHeight="1" x14ac:dyDescent="0.25">
      <c r="B201" s="126">
        <v>172</v>
      </c>
      <c r="C201" s="131" t="s">
        <v>455</v>
      </c>
      <c r="D201" s="129" t="s">
        <v>843</v>
      </c>
      <c r="E201" s="7" t="s">
        <v>844</v>
      </c>
      <c r="F201" s="129" t="s">
        <v>228</v>
      </c>
      <c r="G201" s="129">
        <v>100</v>
      </c>
      <c r="H201" s="35" t="s">
        <v>50</v>
      </c>
      <c r="I201" s="129" t="s">
        <v>298</v>
      </c>
      <c r="J201" s="40">
        <v>1262.7865099999999</v>
      </c>
      <c r="K201" s="40">
        <v>1280.07304</v>
      </c>
      <c r="L201" s="40">
        <v>1012.17565</v>
      </c>
      <c r="M201" s="40">
        <v>1242.85465</v>
      </c>
      <c r="N201" s="129">
        <v>167350.39999999999</v>
      </c>
      <c r="O201" s="129">
        <v>173768.4</v>
      </c>
      <c r="P201" s="129">
        <v>148307.20000000001</v>
      </c>
      <c r="Q201" s="129">
        <v>182705.5</v>
      </c>
      <c r="R201" s="84" t="s">
        <v>47</v>
      </c>
      <c r="S201" s="129">
        <v>568</v>
      </c>
      <c r="T201" s="129">
        <v>574</v>
      </c>
      <c r="U201" s="129">
        <v>552</v>
      </c>
      <c r="V201" s="129">
        <v>562</v>
      </c>
      <c r="W201" s="129" t="s">
        <v>669</v>
      </c>
      <c r="X201" s="129" t="s">
        <v>669</v>
      </c>
      <c r="Y201" s="129" t="s">
        <v>669</v>
      </c>
      <c r="Z201" s="129" t="s">
        <v>669</v>
      </c>
      <c r="AA201" s="41">
        <v>32582.901699999999</v>
      </c>
      <c r="AB201" s="41">
        <v>32452.449969999998</v>
      </c>
      <c r="AC201" s="41">
        <v>33454.817300000002</v>
      </c>
      <c r="AD201" s="41">
        <v>35739.495029999998</v>
      </c>
      <c r="AE201" s="15">
        <f t="shared" si="97"/>
        <v>7.5457633205537602E-3</v>
      </c>
      <c r="AF201" s="15">
        <f t="shared" si="98"/>
        <v>7.3665467369210978E-3</v>
      </c>
      <c r="AG201" s="15">
        <f t="shared" si="99"/>
        <v>6.8248584694472012E-3</v>
      </c>
      <c r="AH201" s="15">
        <f t="shared" si="100"/>
        <v>6.8025026613867676E-3</v>
      </c>
      <c r="AI201" s="15" t="s">
        <v>48</v>
      </c>
      <c r="AJ201" s="15" t="s">
        <v>48</v>
      </c>
      <c r="AK201" s="15" t="s">
        <v>48</v>
      </c>
      <c r="AL201" s="15" t="s">
        <v>48</v>
      </c>
    </row>
    <row r="202" spans="2:38" s="24" customFormat="1" ht="96" customHeight="1" x14ac:dyDescent="0.25">
      <c r="B202" s="126">
        <v>173</v>
      </c>
      <c r="C202" s="131" t="s">
        <v>455</v>
      </c>
      <c r="D202" s="129" t="s">
        <v>845</v>
      </c>
      <c r="E202" s="7" t="s">
        <v>846</v>
      </c>
      <c r="F202" s="129" t="s">
        <v>228</v>
      </c>
      <c r="G202" s="129">
        <v>100</v>
      </c>
      <c r="H202" s="35" t="s">
        <v>50</v>
      </c>
      <c r="I202" s="129" t="s">
        <v>298</v>
      </c>
      <c r="J202" s="40">
        <v>2014.2560100000001</v>
      </c>
      <c r="K202" s="40">
        <v>2249.66867</v>
      </c>
      <c r="L202" s="40">
        <v>1644.6828</v>
      </c>
      <c r="M202" s="40">
        <v>1829.43983</v>
      </c>
      <c r="N202" s="129">
        <v>167350.39999999999</v>
      </c>
      <c r="O202" s="129">
        <v>173768.4</v>
      </c>
      <c r="P202" s="129">
        <v>148307.20000000001</v>
      </c>
      <c r="Q202" s="129">
        <v>182705.5</v>
      </c>
      <c r="R202" s="84" t="s">
        <v>47</v>
      </c>
      <c r="S202" s="129">
        <v>952</v>
      </c>
      <c r="T202" s="129">
        <v>950</v>
      </c>
      <c r="U202" s="129">
        <v>924</v>
      </c>
      <c r="V202" s="129">
        <v>906</v>
      </c>
      <c r="W202" s="129" t="s">
        <v>669</v>
      </c>
      <c r="X202" s="129" t="s">
        <v>669</v>
      </c>
      <c r="Y202" s="129" t="s">
        <v>669</v>
      </c>
      <c r="Z202" s="129" t="s">
        <v>669</v>
      </c>
      <c r="AA202" s="41">
        <v>53366.391510000001</v>
      </c>
      <c r="AB202" s="41">
        <v>52596.425179999998</v>
      </c>
      <c r="AC202" s="41">
        <v>53509.084470000002</v>
      </c>
      <c r="AD202" s="41">
        <v>57253.372029999999</v>
      </c>
      <c r="AE202" s="15">
        <f t="shared" si="97"/>
        <v>1.2036158921639865E-2</v>
      </c>
      <c r="AF202" s="15">
        <f t="shared" si="98"/>
        <v>1.2946362342059892E-2</v>
      </c>
      <c r="AG202" s="15">
        <f t="shared" si="99"/>
        <v>1.1089702994864713E-2</v>
      </c>
      <c r="AH202" s="15">
        <f t="shared" si="100"/>
        <v>1.0013052863761628E-2</v>
      </c>
      <c r="AI202" s="15" t="s">
        <v>48</v>
      </c>
      <c r="AJ202" s="15" t="s">
        <v>48</v>
      </c>
      <c r="AK202" s="15" t="s">
        <v>48</v>
      </c>
      <c r="AL202" s="15" t="s">
        <v>48</v>
      </c>
    </row>
    <row r="203" spans="2:38" s="24" customFormat="1" ht="96" customHeight="1" x14ac:dyDescent="0.25">
      <c r="B203" s="126">
        <v>174</v>
      </c>
      <c r="C203" s="131" t="s">
        <v>455</v>
      </c>
      <c r="D203" s="129" t="s">
        <v>847</v>
      </c>
      <c r="E203" s="7" t="s">
        <v>848</v>
      </c>
      <c r="F203" s="129" t="s">
        <v>228</v>
      </c>
      <c r="G203" s="129">
        <v>100</v>
      </c>
      <c r="H203" s="35" t="s">
        <v>50</v>
      </c>
      <c r="I203" s="129" t="s">
        <v>298</v>
      </c>
      <c r="J203" s="40">
        <v>1438.25244</v>
      </c>
      <c r="K203" s="40">
        <v>1548.15283</v>
      </c>
      <c r="L203" s="40">
        <v>1091.71261</v>
      </c>
      <c r="M203" s="40">
        <v>1233.3257699999999</v>
      </c>
      <c r="N203" s="129">
        <v>167350.39999999999</v>
      </c>
      <c r="O203" s="129">
        <v>173768.4</v>
      </c>
      <c r="P203" s="129">
        <v>148307.20000000001</v>
      </c>
      <c r="Q203" s="129">
        <v>182705.5</v>
      </c>
      <c r="R203" s="84" t="s">
        <v>47</v>
      </c>
      <c r="S203" s="129">
        <v>984</v>
      </c>
      <c r="T203" s="129">
        <v>992</v>
      </c>
      <c r="U203" s="129">
        <v>960</v>
      </c>
      <c r="V203" s="129">
        <v>956</v>
      </c>
      <c r="W203" s="129" t="s">
        <v>669</v>
      </c>
      <c r="X203" s="129" t="s">
        <v>669</v>
      </c>
      <c r="Y203" s="129" t="s">
        <v>669</v>
      </c>
      <c r="Z203" s="129" t="s">
        <v>669</v>
      </c>
      <c r="AA203" s="41">
        <v>60378.109039999996</v>
      </c>
      <c r="AB203" s="41">
        <v>60549.377340000006</v>
      </c>
      <c r="AC203" s="41">
        <v>59966.845420000005</v>
      </c>
      <c r="AD203" s="41">
        <v>63957.986149999997</v>
      </c>
      <c r="AE203" s="15">
        <f t="shared" si="97"/>
        <v>8.5942575577949015E-3</v>
      </c>
      <c r="AF203" s="15">
        <f t="shared" si="98"/>
        <v>8.909288627851784E-3</v>
      </c>
      <c r="AG203" s="15">
        <f t="shared" si="99"/>
        <v>7.3611571791524612E-3</v>
      </c>
      <c r="AH203" s="15">
        <f t="shared" si="100"/>
        <v>6.7503483474772238E-3</v>
      </c>
      <c r="AI203" s="15" t="s">
        <v>48</v>
      </c>
      <c r="AJ203" s="15" t="s">
        <v>48</v>
      </c>
      <c r="AK203" s="15" t="s">
        <v>48</v>
      </c>
      <c r="AL203" s="15" t="s">
        <v>48</v>
      </c>
    </row>
    <row r="204" spans="2:38" s="24" customFormat="1" ht="96" customHeight="1" x14ac:dyDescent="0.25">
      <c r="B204" s="126">
        <v>175</v>
      </c>
      <c r="C204" s="131" t="s">
        <v>455</v>
      </c>
      <c r="D204" s="129" t="s">
        <v>849</v>
      </c>
      <c r="E204" s="7" t="s">
        <v>850</v>
      </c>
      <c r="F204" s="129" t="s">
        <v>228</v>
      </c>
      <c r="G204" s="129">
        <v>100</v>
      </c>
      <c r="H204" s="35" t="s">
        <v>50</v>
      </c>
      <c r="I204" s="129" t="s">
        <v>781</v>
      </c>
      <c r="J204" s="40">
        <v>949.7739499999999</v>
      </c>
      <c r="K204" s="40">
        <v>820.71868000000006</v>
      </c>
      <c r="L204" s="40">
        <v>562.53546999999992</v>
      </c>
      <c r="M204" s="40">
        <v>1048.1105500000001</v>
      </c>
      <c r="N204" s="129">
        <v>167350.39999999999</v>
      </c>
      <c r="O204" s="129">
        <v>173768.4</v>
      </c>
      <c r="P204" s="129">
        <v>148307.20000000001</v>
      </c>
      <c r="Q204" s="129">
        <v>182705.5</v>
      </c>
      <c r="R204" s="84" t="s">
        <v>47</v>
      </c>
      <c r="S204" s="129">
        <v>770</v>
      </c>
      <c r="T204" s="129">
        <v>752</v>
      </c>
      <c r="U204" s="129">
        <v>746</v>
      </c>
      <c r="V204" s="129">
        <v>762</v>
      </c>
      <c r="W204" s="129" t="s">
        <v>669</v>
      </c>
      <c r="X204" s="129" t="s">
        <v>669</v>
      </c>
      <c r="Y204" s="129" t="s">
        <v>669</v>
      </c>
      <c r="Z204" s="129" t="s">
        <v>669</v>
      </c>
      <c r="AA204" s="41">
        <v>40138.656649999997</v>
      </c>
      <c r="AB204" s="41">
        <v>40712.331899999997</v>
      </c>
      <c r="AC204" s="41">
        <v>43399.831689999999</v>
      </c>
      <c r="AD204" s="41">
        <v>60558.928799999994</v>
      </c>
      <c r="AE204" s="15">
        <f t="shared" si="97"/>
        <v>5.6753610986289837E-3</v>
      </c>
      <c r="AF204" s="15">
        <f t="shared" si="98"/>
        <v>4.7230605794839576E-3</v>
      </c>
      <c r="AG204" s="15">
        <f t="shared" si="99"/>
        <v>3.7930422123807869E-3</v>
      </c>
      <c r="AH204" s="15">
        <f t="shared" si="100"/>
        <v>5.7366119246547043E-3</v>
      </c>
      <c r="AI204" s="15" t="s">
        <v>48</v>
      </c>
      <c r="AJ204" s="15" t="s">
        <v>48</v>
      </c>
      <c r="AK204" s="15" t="s">
        <v>48</v>
      </c>
      <c r="AL204" s="15" t="s">
        <v>48</v>
      </c>
    </row>
    <row r="205" spans="2:38" s="24" customFormat="1" ht="96" customHeight="1" x14ac:dyDescent="0.25">
      <c r="B205" s="126">
        <v>176</v>
      </c>
      <c r="C205" s="131" t="s">
        <v>455</v>
      </c>
      <c r="D205" s="129" t="s">
        <v>851</v>
      </c>
      <c r="E205" s="7" t="s">
        <v>852</v>
      </c>
      <c r="F205" s="129" t="s">
        <v>228</v>
      </c>
      <c r="G205" s="129">
        <v>100</v>
      </c>
      <c r="H205" s="35" t="s">
        <v>50</v>
      </c>
      <c r="I205" s="129" t="s">
        <v>298</v>
      </c>
      <c r="J205" s="40">
        <v>1398.0022099999999</v>
      </c>
      <c r="K205" s="40">
        <v>1320.2978500000002</v>
      </c>
      <c r="L205" s="40">
        <v>943.72203999999999</v>
      </c>
      <c r="M205" s="40">
        <v>906.02258999999992</v>
      </c>
      <c r="N205" s="129">
        <v>167350.39999999999</v>
      </c>
      <c r="O205" s="129">
        <v>173768.4</v>
      </c>
      <c r="P205" s="129">
        <v>148307.20000000001</v>
      </c>
      <c r="Q205" s="129">
        <v>182705.5</v>
      </c>
      <c r="R205" s="84" t="s">
        <v>47</v>
      </c>
      <c r="S205" s="129">
        <v>878</v>
      </c>
      <c r="T205" s="129">
        <v>864</v>
      </c>
      <c r="U205" s="129">
        <v>850</v>
      </c>
      <c r="V205" s="129">
        <v>840</v>
      </c>
      <c r="W205" s="129" t="s">
        <v>669</v>
      </c>
      <c r="X205" s="129" t="s">
        <v>669</v>
      </c>
      <c r="Y205" s="129" t="s">
        <v>669</v>
      </c>
      <c r="Z205" s="129" t="s">
        <v>669</v>
      </c>
      <c r="AA205" s="41">
        <v>52180.857830000001</v>
      </c>
      <c r="AB205" s="41">
        <v>51660.097979999999</v>
      </c>
      <c r="AC205" s="41">
        <v>53241.046000000002</v>
      </c>
      <c r="AD205" s="41">
        <v>56229.979850000003</v>
      </c>
      <c r="AE205" s="15">
        <f t="shared" si="97"/>
        <v>8.3537428652695183E-3</v>
      </c>
      <c r="AF205" s="15">
        <f t="shared" si="98"/>
        <v>7.5980319206484046E-3</v>
      </c>
      <c r="AG205" s="15">
        <f t="shared" si="99"/>
        <v>6.363292139558969E-3</v>
      </c>
      <c r="AH205" s="15">
        <f t="shared" si="100"/>
        <v>4.9589234587902389E-3</v>
      </c>
      <c r="AI205" s="15" t="s">
        <v>48</v>
      </c>
      <c r="AJ205" s="15" t="s">
        <v>48</v>
      </c>
      <c r="AK205" s="15" t="s">
        <v>48</v>
      </c>
      <c r="AL205" s="15" t="s">
        <v>48</v>
      </c>
    </row>
    <row r="206" spans="2:38" s="24" customFormat="1" ht="96" customHeight="1" x14ac:dyDescent="0.25">
      <c r="B206" s="126">
        <v>177</v>
      </c>
      <c r="C206" s="131" t="s">
        <v>455</v>
      </c>
      <c r="D206" s="129" t="s">
        <v>853</v>
      </c>
      <c r="E206" s="7" t="s">
        <v>854</v>
      </c>
      <c r="F206" s="129" t="s">
        <v>228</v>
      </c>
      <c r="G206" s="129">
        <v>100</v>
      </c>
      <c r="H206" s="35" t="s">
        <v>50</v>
      </c>
      <c r="I206" s="129" t="s">
        <v>298</v>
      </c>
      <c r="J206" s="40">
        <v>2667.6528499999999</v>
      </c>
      <c r="K206" s="40">
        <v>2956.95739</v>
      </c>
      <c r="L206" s="40">
        <v>1810.29395</v>
      </c>
      <c r="M206" s="40">
        <v>2589.7332099999999</v>
      </c>
      <c r="N206" s="129">
        <v>167350.39999999999</v>
      </c>
      <c r="O206" s="129">
        <v>173768.4</v>
      </c>
      <c r="P206" s="129">
        <v>148307.20000000001</v>
      </c>
      <c r="Q206" s="129">
        <v>182705.5</v>
      </c>
      <c r="R206" s="84" t="s">
        <v>47</v>
      </c>
      <c r="S206" s="129">
        <v>952</v>
      </c>
      <c r="T206" s="129">
        <v>940</v>
      </c>
      <c r="U206" s="129">
        <v>918</v>
      </c>
      <c r="V206" s="129">
        <v>890</v>
      </c>
      <c r="W206" s="129" t="s">
        <v>669</v>
      </c>
      <c r="X206" s="129" t="s">
        <v>669</v>
      </c>
      <c r="Y206" s="129" t="s">
        <v>669</v>
      </c>
      <c r="Z206" s="129" t="s">
        <v>669</v>
      </c>
      <c r="AA206" s="41">
        <v>47727.631719999998</v>
      </c>
      <c r="AB206" s="41">
        <v>49883.428999999996</v>
      </c>
      <c r="AC206" s="41">
        <v>51961.83569</v>
      </c>
      <c r="AD206" s="41">
        <v>54558.367380000003</v>
      </c>
      <c r="AE206" s="15">
        <f t="shared" si="97"/>
        <v>1.5940522699676846E-2</v>
      </c>
      <c r="AF206" s="15">
        <f t="shared" si="98"/>
        <v>1.701665774674797E-2</v>
      </c>
      <c r="AG206" s="15">
        <f t="shared" si="99"/>
        <v>1.2206379393583048E-2</v>
      </c>
      <c r="AH206" s="15">
        <f t="shared" si="100"/>
        <v>1.4174358243183702E-2</v>
      </c>
      <c r="AI206" s="15" t="s">
        <v>48</v>
      </c>
      <c r="AJ206" s="15" t="s">
        <v>48</v>
      </c>
      <c r="AK206" s="15" t="s">
        <v>48</v>
      </c>
      <c r="AL206" s="15" t="s">
        <v>48</v>
      </c>
    </row>
    <row r="207" spans="2:38" s="24" customFormat="1" ht="96" customHeight="1" x14ac:dyDescent="0.25">
      <c r="B207" s="126">
        <v>178</v>
      </c>
      <c r="C207" s="131" t="s">
        <v>455</v>
      </c>
      <c r="D207" s="129" t="s">
        <v>855</v>
      </c>
      <c r="E207" s="7" t="s">
        <v>856</v>
      </c>
      <c r="F207" s="129" t="s">
        <v>228</v>
      </c>
      <c r="G207" s="129">
        <v>100</v>
      </c>
      <c r="H207" s="35" t="s">
        <v>50</v>
      </c>
      <c r="I207" s="129" t="s">
        <v>298</v>
      </c>
      <c r="J207" s="40">
        <v>490.35740999999996</v>
      </c>
      <c r="K207" s="40">
        <v>627.91917000000001</v>
      </c>
      <c r="L207" s="40">
        <v>379.05029999999999</v>
      </c>
      <c r="M207" s="40">
        <v>572.11917000000005</v>
      </c>
      <c r="N207" s="129">
        <v>167350.39999999999</v>
      </c>
      <c r="O207" s="129">
        <v>173768.4</v>
      </c>
      <c r="P207" s="129">
        <v>148307.20000000001</v>
      </c>
      <c r="Q207" s="129">
        <v>182705.5</v>
      </c>
      <c r="R207" s="84" t="s">
        <v>47</v>
      </c>
      <c r="S207" s="129">
        <v>488</v>
      </c>
      <c r="T207" s="129">
        <v>482</v>
      </c>
      <c r="U207" s="129">
        <v>464</v>
      </c>
      <c r="V207" s="129">
        <v>472</v>
      </c>
      <c r="W207" s="129" t="s">
        <v>669</v>
      </c>
      <c r="X207" s="129" t="s">
        <v>669</v>
      </c>
      <c r="Y207" s="129" t="s">
        <v>669</v>
      </c>
      <c r="Z207" s="129" t="s">
        <v>669</v>
      </c>
      <c r="AA207" s="41">
        <v>29980.762129999999</v>
      </c>
      <c r="AB207" s="41">
        <v>30495.417819999999</v>
      </c>
      <c r="AC207" s="41">
        <v>33256.826910000003</v>
      </c>
      <c r="AD207" s="41">
        <v>33906.100760000001</v>
      </c>
      <c r="AE207" s="15">
        <f t="shared" si="97"/>
        <v>2.9301239196321011E-3</v>
      </c>
      <c r="AF207" s="15">
        <f t="shared" si="98"/>
        <v>3.6135406092246925E-3</v>
      </c>
      <c r="AG207" s="15">
        <f t="shared" si="99"/>
        <v>2.5558455691969098E-3</v>
      </c>
      <c r="AH207" s="15">
        <f t="shared" si="100"/>
        <v>3.1313735492363398E-3</v>
      </c>
      <c r="AI207" s="15" t="s">
        <v>48</v>
      </c>
      <c r="AJ207" s="15" t="s">
        <v>48</v>
      </c>
      <c r="AK207" s="15" t="s">
        <v>48</v>
      </c>
      <c r="AL207" s="15" t="s">
        <v>48</v>
      </c>
    </row>
    <row r="208" spans="2:38" s="24" customFormat="1" ht="96" customHeight="1" x14ac:dyDescent="0.25">
      <c r="B208" s="126">
        <v>179</v>
      </c>
      <c r="C208" s="131" t="s">
        <v>455</v>
      </c>
      <c r="D208" s="129" t="s">
        <v>857</v>
      </c>
      <c r="E208" s="7" t="s">
        <v>858</v>
      </c>
      <c r="F208" s="129" t="s">
        <v>228</v>
      </c>
      <c r="G208" s="129">
        <v>100</v>
      </c>
      <c r="H208" s="35" t="s">
        <v>50</v>
      </c>
      <c r="I208" s="129" t="s">
        <v>298</v>
      </c>
      <c r="J208" s="40">
        <v>767.52931999999998</v>
      </c>
      <c r="K208" s="40">
        <v>795.39377000000002</v>
      </c>
      <c r="L208" s="40">
        <v>562.83298000000002</v>
      </c>
      <c r="M208" s="40">
        <v>824.81790000000001</v>
      </c>
      <c r="N208" s="129">
        <v>167350.39999999999</v>
      </c>
      <c r="O208" s="129">
        <v>173768.4</v>
      </c>
      <c r="P208" s="129">
        <v>148307.20000000001</v>
      </c>
      <c r="Q208" s="129">
        <v>182705.5</v>
      </c>
      <c r="R208" s="84" t="s">
        <v>47</v>
      </c>
      <c r="S208" s="129">
        <v>694</v>
      </c>
      <c r="T208" s="129">
        <v>700</v>
      </c>
      <c r="U208" s="129">
        <v>684</v>
      </c>
      <c r="V208" s="129">
        <v>684</v>
      </c>
      <c r="W208" s="129" t="s">
        <v>669</v>
      </c>
      <c r="X208" s="129" t="s">
        <v>669</v>
      </c>
      <c r="Y208" s="129" t="s">
        <v>669</v>
      </c>
      <c r="Z208" s="129" t="s">
        <v>669</v>
      </c>
      <c r="AA208" s="41">
        <v>41847.505340000003</v>
      </c>
      <c r="AB208" s="41">
        <v>43456.356679999997</v>
      </c>
      <c r="AC208" s="41">
        <v>44024.269930000002</v>
      </c>
      <c r="AD208" s="41">
        <v>49661.601840000003</v>
      </c>
      <c r="AE208" s="15">
        <f t="shared" si="97"/>
        <v>4.5863608333173989E-3</v>
      </c>
      <c r="AF208" s="15">
        <f t="shared" si="98"/>
        <v>4.5773211354883858E-3</v>
      </c>
      <c r="AG208" s="15">
        <f t="shared" si="99"/>
        <v>3.7950482511975143E-3</v>
      </c>
      <c r="AH208" s="15">
        <f t="shared" si="100"/>
        <v>4.5144667237713154E-3</v>
      </c>
      <c r="AI208" s="15" t="s">
        <v>48</v>
      </c>
      <c r="AJ208" s="15" t="s">
        <v>48</v>
      </c>
      <c r="AK208" s="15" t="s">
        <v>48</v>
      </c>
      <c r="AL208" s="15" t="s">
        <v>48</v>
      </c>
    </row>
    <row r="209" spans="2:38" s="24" customFormat="1" ht="96" customHeight="1" x14ac:dyDescent="0.25">
      <c r="B209" s="126">
        <v>180</v>
      </c>
      <c r="C209" s="131" t="s">
        <v>455</v>
      </c>
      <c r="D209" s="129" t="s">
        <v>859</v>
      </c>
      <c r="E209" s="7" t="s">
        <v>860</v>
      </c>
      <c r="F209" s="129" t="s">
        <v>228</v>
      </c>
      <c r="G209" s="129">
        <v>100</v>
      </c>
      <c r="H209" s="35" t="s">
        <v>50</v>
      </c>
      <c r="I209" s="129" t="s">
        <v>781</v>
      </c>
      <c r="J209" s="40">
        <v>1507.4456</v>
      </c>
      <c r="K209" s="40">
        <v>2183.0167900000001</v>
      </c>
      <c r="L209" s="40">
        <v>2364.2525499999997</v>
      </c>
      <c r="M209" s="40">
        <v>3204.0881800000002</v>
      </c>
      <c r="N209" s="129">
        <v>167350.39999999999</v>
      </c>
      <c r="O209" s="129">
        <v>173768.4</v>
      </c>
      <c r="P209" s="129">
        <v>148307.20000000001</v>
      </c>
      <c r="Q209" s="129">
        <v>182705.5</v>
      </c>
      <c r="R209" s="84" t="s">
        <v>47</v>
      </c>
      <c r="S209" s="129">
        <v>1236</v>
      </c>
      <c r="T209" s="129">
        <v>1392</v>
      </c>
      <c r="U209" s="129">
        <v>1564</v>
      </c>
      <c r="V209" s="129">
        <v>1568</v>
      </c>
      <c r="W209" s="129" t="s">
        <v>669</v>
      </c>
      <c r="X209" s="129" t="s">
        <v>669</v>
      </c>
      <c r="Y209" s="129" t="s">
        <v>669</v>
      </c>
      <c r="Z209" s="129" t="s">
        <v>669</v>
      </c>
      <c r="AA209" s="41">
        <v>53943.569799999997</v>
      </c>
      <c r="AB209" s="41">
        <v>75748.950180000014</v>
      </c>
      <c r="AC209" s="41">
        <v>79520.408349999998</v>
      </c>
      <c r="AD209" s="41">
        <v>87405.591680000012</v>
      </c>
      <c r="AE209" s="15">
        <f t="shared" si="97"/>
        <v>9.0077203281258966E-3</v>
      </c>
      <c r="AF209" s="15">
        <f t="shared" si="98"/>
        <v>1.25627950191174E-2</v>
      </c>
      <c r="AG209" s="15">
        <f t="shared" si="99"/>
        <v>1.5941589821667455E-2</v>
      </c>
      <c r="AH209" s="15">
        <f t="shared" si="100"/>
        <v>1.7536900531182696E-2</v>
      </c>
      <c r="AI209" s="15" t="s">
        <v>48</v>
      </c>
      <c r="AJ209" s="15" t="s">
        <v>48</v>
      </c>
      <c r="AK209" s="15" t="s">
        <v>48</v>
      </c>
      <c r="AL209" s="15" t="s">
        <v>48</v>
      </c>
    </row>
    <row r="210" spans="2:38" s="24" customFormat="1" ht="96" customHeight="1" x14ac:dyDescent="0.25">
      <c r="B210" s="126">
        <v>181</v>
      </c>
      <c r="C210" s="131" t="s">
        <v>455</v>
      </c>
      <c r="D210" s="129" t="s">
        <v>861</v>
      </c>
      <c r="E210" s="7" t="s">
        <v>862</v>
      </c>
      <c r="F210" s="129" t="s">
        <v>228</v>
      </c>
      <c r="G210" s="129">
        <v>100</v>
      </c>
      <c r="H210" s="35" t="s">
        <v>50</v>
      </c>
      <c r="I210" s="129" t="s">
        <v>781</v>
      </c>
      <c r="J210" s="40">
        <v>1958.8034299999999</v>
      </c>
      <c r="K210" s="40">
        <v>1530.39958</v>
      </c>
      <c r="L210" s="40">
        <v>967.54093999999998</v>
      </c>
      <c r="M210" s="40">
        <v>1661.7461799999999</v>
      </c>
      <c r="N210" s="129">
        <v>167350.39999999999</v>
      </c>
      <c r="O210" s="129">
        <v>173768.4</v>
      </c>
      <c r="P210" s="129">
        <v>148307.20000000001</v>
      </c>
      <c r="Q210" s="129">
        <v>182705.5</v>
      </c>
      <c r="R210" s="84" t="s">
        <v>47</v>
      </c>
      <c r="S210" s="129">
        <v>688</v>
      </c>
      <c r="T210" s="129">
        <v>1116</v>
      </c>
      <c r="U210" s="129">
        <v>1036</v>
      </c>
      <c r="V210" s="129">
        <v>1054</v>
      </c>
      <c r="W210" s="129" t="s">
        <v>669</v>
      </c>
      <c r="X210" s="129" t="s">
        <v>669</v>
      </c>
      <c r="Y210" s="129" t="s">
        <v>669</v>
      </c>
      <c r="Z210" s="129" t="s">
        <v>669</v>
      </c>
      <c r="AA210" s="41">
        <v>65133.48199</v>
      </c>
      <c r="AB210" s="41">
        <v>64596.397530000002</v>
      </c>
      <c r="AC210" s="41">
        <v>67322.042589999997</v>
      </c>
      <c r="AD210" s="41">
        <v>71186.721369999999</v>
      </c>
      <c r="AE210" s="15">
        <f t="shared" si="97"/>
        <v>1.1704802797005564E-2</v>
      </c>
      <c r="AF210" s="15">
        <f t="shared" si="98"/>
        <v>8.8071224687572662E-3</v>
      </c>
      <c r="AG210" s="15">
        <f t="shared" si="99"/>
        <v>6.5238972888706677E-3</v>
      </c>
      <c r="AH210" s="15">
        <f t="shared" si="100"/>
        <v>9.0952170569577814E-3</v>
      </c>
      <c r="AI210" s="15" t="s">
        <v>48</v>
      </c>
      <c r="AJ210" s="15" t="s">
        <v>48</v>
      </c>
      <c r="AK210" s="15" t="s">
        <v>48</v>
      </c>
      <c r="AL210" s="15" t="s">
        <v>48</v>
      </c>
    </row>
    <row r="211" spans="2:38" s="24" customFormat="1" ht="96" customHeight="1" x14ac:dyDescent="0.25">
      <c r="B211" s="126">
        <v>182</v>
      </c>
      <c r="C211" s="131" t="s">
        <v>455</v>
      </c>
      <c r="D211" s="129" t="s">
        <v>863</v>
      </c>
      <c r="E211" s="7" t="s">
        <v>864</v>
      </c>
      <c r="F211" s="129" t="s">
        <v>228</v>
      </c>
      <c r="G211" s="129">
        <v>100</v>
      </c>
      <c r="H211" s="35" t="s">
        <v>50</v>
      </c>
      <c r="I211" s="129" t="s">
        <v>298</v>
      </c>
      <c r="J211" s="40">
        <v>2075.8350700000001</v>
      </c>
      <c r="K211" s="40">
        <v>2065.32476</v>
      </c>
      <c r="L211" s="40">
        <v>1376.9198200000001</v>
      </c>
      <c r="M211" s="40">
        <v>1787.70453</v>
      </c>
      <c r="N211" s="129">
        <v>167350.39999999999</v>
      </c>
      <c r="O211" s="129">
        <v>173768.4</v>
      </c>
      <c r="P211" s="129">
        <v>148307.20000000001</v>
      </c>
      <c r="Q211" s="129">
        <v>182705.5</v>
      </c>
      <c r="R211" s="84" t="s">
        <v>47</v>
      </c>
      <c r="S211" s="129">
        <v>706</v>
      </c>
      <c r="T211" s="129">
        <v>710</v>
      </c>
      <c r="U211" s="129">
        <v>682</v>
      </c>
      <c r="V211" s="129">
        <v>652</v>
      </c>
      <c r="W211" s="129" t="s">
        <v>669</v>
      </c>
      <c r="X211" s="129" t="s">
        <v>669</v>
      </c>
      <c r="Y211" s="129" t="s">
        <v>669</v>
      </c>
      <c r="Z211" s="129" t="s">
        <v>669</v>
      </c>
      <c r="AA211" s="41">
        <v>35135.9781</v>
      </c>
      <c r="AB211" s="41">
        <v>34132.549270000003</v>
      </c>
      <c r="AC211" s="41">
        <v>35599.291720000001</v>
      </c>
      <c r="AD211" s="41">
        <v>40975.65036</v>
      </c>
      <c r="AE211" s="15">
        <f t="shared" si="97"/>
        <v>1.2404123742757713E-2</v>
      </c>
      <c r="AF211" s="15">
        <f t="shared" si="98"/>
        <v>1.1885502542464567E-2</v>
      </c>
      <c r="AG211" s="15">
        <f t="shared" si="99"/>
        <v>9.2842412236223189E-3</v>
      </c>
      <c r="AH211" s="15">
        <f t="shared" si="100"/>
        <v>9.7846235061341894E-3</v>
      </c>
      <c r="AI211" s="15" t="s">
        <v>48</v>
      </c>
      <c r="AJ211" s="15" t="s">
        <v>48</v>
      </c>
      <c r="AK211" s="15" t="s">
        <v>48</v>
      </c>
      <c r="AL211" s="15" t="s">
        <v>48</v>
      </c>
    </row>
    <row r="212" spans="2:38" s="24" customFormat="1" ht="96" customHeight="1" x14ac:dyDescent="0.25">
      <c r="B212" s="126">
        <v>183</v>
      </c>
      <c r="C212" s="131" t="s">
        <v>455</v>
      </c>
      <c r="D212" s="129" t="s">
        <v>865</v>
      </c>
      <c r="E212" s="7" t="s">
        <v>866</v>
      </c>
      <c r="F212" s="129" t="s">
        <v>228</v>
      </c>
      <c r="G212" s="129">
        <v>100</v>
      </c>
      <c r="H212" s="35" t="s">
        <v>50</v>
      </c>
      <c r="I212" s="129" t="s">
        <v>298</v>
      </c>
      <c r="J212" s="40">
        <v>1619.20011</v>
      </c>
      <c r="K212" s="40">
        <v>1684.4986100000001</v>
      </c>
      <c r="L212" s="40">
        <v>1107.5584699999999</v>
      </c>
      <c r="M212" s="40">
        <v>1997.1179500000001</v>
      </c>
      <c r="N212" s="129">
        <v>167350.39999999999</v>
      </c>
      <c r="O212" s="129">
        <v>173768.4</v>
      </c>
      <c r="P212" s="129">
        <v>148307.20000000001</v>
      </c>
      <c r="Q212" s="129">
        <v>182705.5</v>
      </c>
      <c r="R212" s="84" t="s">
        <v>47</v>
      </c>
      <c r="S212" s="129">
        <v>956</v>
      </c>
      <c r="T212" s="129">
        <v>958</v>
      </c>
      <c r="U212" s="129">
        <v>918</v>
      </c>
      <c r="V212" s="129">
        <v>924</v>
      </c>
      <c r="W212" s="129" t="s">
        <v>669</v>
      </c>
      <c r="X212" s="129" t="s">
        <v>669</v>
      </c>
      <c r="Y212" s="129" t="s">
        <v>669</v>
      </c>
      <c r="Z212" s="129" t="s">
        <v>669</v>
      </c>
      <c r="AA212" s="41">
        <v>50490.401579999998</v>
      </c>
      <c r="AB212" s="41">
        <v>49873.974649999996</v>
      </c>
      <c r="AC212" s="41">
        <v>53924.56568</v>
      </c>
      <c r="AD212" s="41">
        <v>57950.020469999996</v>
      </c>
      <c r="AE212" s="15">
        <f t="shared" si="97"/>
        <v>9.6755078565692113E-3</v>
      </c>
      <c r="AF212" s="15">
        <f t="shared" si="98"/>
        <v>9.6939294486224209E-3</v>
      </c>
      <c r="AG212" s="15">
        <f t="shared" si="99"/>
        <v>7.4680020255253948E-3</v>
      </c>
      <c r="AH212" s="15">
        <f t="shared" si="100"/>
        <v>1.0930803670387592E-2</v>
      </c>
      <c r="AI212" s="15" t="s">
        <v>48</v>
      </c>
      <c r="AJ212" s="15" t="s">
        <v>48</v>
      </c>
      <c r="AK212" s="15" t="s">
        <v>48</v>
      </c>
      <c r="AL212" s="15" t="s">
        <v>48</v>
      </c>
    </row>
    <row r="213" spans="2:38" s="24" customFormat="1" ht="96" customHeight="1" x14ac:dyDescent="0.25">
      <c r="B213" s="126">
        <v>184</v>
      </c>
      <c r="C213" s="131" t="s">
        <v>455</v>
      </c>
      <c r="D213" s="129" t="s">
        <v>867</v>
      </c>
      <c r="E213" s="7" t="s">
        <v>868</v>
      </c>
      <c r="F213" s="129" t="s">
        <v>228</v>
      </c>
      <c r="G213" s="129">
        <v>100</v>
      </c>
      <c r="H213" s="35" t="s">
        <v>50</v>
      </c>
      <c r="I213" s="129" t="s">
        <v>298</v>
      </c>
      <c r="J213" s="40">
        <v>4406.1013700000003</v>
      </c>
      <c r="K213" s="40">
        <v>5260.1725199999992</v>
      </c>
      <c r="L213" s="40">
        <v>2739.4238599999999</v>
      </c>
      <c r="M213" s="40">
        <v>4436.0523700000003</v>
      </c>
      <c r="N213" s="129">
        <v>167350.39999999999</v>
      </c>
      <c r="O213" s="129">
        <v>173768.4</v>
      </c>
      <c r="P213" s="129">
        <v>148307.20000000001</v>
      </c>
      <c r="Q213" s="129">
        <v>182705.5</v>
      </c>
      <c r="R213" s="84" t="s">
        <v>47</v>
      </c>
      <c r="S213" s="129">
        <v>1542</v>
      </c>
      <c r="T213" s="129">
        <v>1522</v>
      </c>
      <c r="U213" s="129">
        <v>1500</v>
      </c>
      <c r="V213" s="129">
        <v>1498</v>
      </c>
      <c r="W213" s="129" t="s">
        <v>669</v>
      </c>
      <c r="X213" s="129" t="s">
        <v>669</v>
      </c>
      <c r="Y213" s="129" t="s">
        <v>669</v>
      </c>
      <c r="Z213" s="129" t="s">
        <v>669</v>
      </c>
      <c r="AA213" s="41">
        <v>82522.371579999992</v>
      </c>
      <c r="AB213" s="41">
        <v>83279.5003</v>
      </c>
      <c r="AC213" s="41">
        <v>84672.721269999995</v>
      </c>
      <c r="AD213" s="41">
        <v>121445.64981999999</v>
      </c>
      <c r="AE213" s="15">
        <f t="shared" si="97"/>
        <v>2.632859778046542E-2</v>
      </c>
      <c r="AF213" s="15">
        <f t="shared" si="98"/>
        <v>3.0271168520858795E-2</v>
      </c>
      <c r="AG213" s="15">
        <f t="shared" si="99"/>
        <v>1.8471280288482283E-2</v>
      </c>
      <c r="AH213" s="15">
        <f t="shared" si="100"/>
        <v>2.4279796557848562E-2</v>
      </c>
      <c r="AI213" s="15" t="s">
        <v>48</v>
      </c>
      <c r="AJ213" s="15" t="s">
        <v>48</v>
      </c>
      <c r="AK213" s="15" t="s">
        <v>48</v>
      </c>
      <c r="AL213" s="15" t="s">
        <v>48</v>
      </c>
    </row>
    <row r="214" spans="2:38" s="24" customFormat="1" ht="96" customHeight="1" x14ac:dyDescent="0.25">
      <c r="B214" s="126">
        <v>185</v>
      </c>
      <c r="C214" s="131" t="s">
        <v>455</v>
      </c>
      <c r="D214" s="129" t="s">
        <v>869</v>
      </c>
      <c r="E214" s="7" t="s">
        <v>870</v>
      </c>
      <c r="F214" s="129" t="s">
        <v>228</v>
      </c>
      <c r="G214" s="129">
        <v>100</v>
      </c>
      <c r="H214" s="35" t="s">
        <v>50</v>
      </c>
      <c r="I214" s="129" t="s">
        <v>298</v>
      </c>
      <c r="J214" s="40">
        <v>1656.4193400000001</v>
      </c>
      <c r="K214" s="40">
        <v>1343.8456799999999</v>
      </c>
      <c r="L214" s="40">
        <v>907.90273000000002</v>
      </c>
      <c r="M214" s="40">
        <v>1420.43264</v>
      </c>
      <c r="N214" s="129">
        <v>167350.39999999999</v>
      </c>
      <c r="O214" s="129">
        <v>173768.4</v>
      </c>
      <c r="P214" s="129">
        <v>148307.20000000001</v>
      </c>
      <c r="Q214" s="129">
        <v>182705.5</v>
      </c>
      <c r="R214" s="84" t="s">
        <v>47</v>
      </c>
      <c r="S214" s="129">
        <v>1188</v>
      </c>
      <c r="T214" s="129">
        <v>1178</v>
      </c>
      <c r="U214" s="129">
        <v>1170</v>
      </c>
      <c r="V214" s="129">
        <v>1166</v>
      </c>
      <c r="W214" s="129" t="s">
        <v>669</v>
      </c>
      <c r="X214" s="129" t="s">
        <v>669</v>
      </c>
      <c r="Y214" s="129" t="s">
        <v>669</v>
      </c>
      <c r="Z214" s="129" t="s">
        <v>669</v>
      </c>
      <c r="AA214" s="41">
        <v>65344.695180000002</v>
      </c>
      <c r="AB214" s="41">
        <v>68283.295329999994</v>
      </c>
      <c r="AC214" s="41">
        <v>70323.503519999998</v>
      </c>
      <c r="AD214" s="41">
        <v>74942.602129999999</v>
      </c>
      <c r="AE214" s="15">
        <f t="shared" si="97"/>
        <v>9.8979108505267994E-3</v>
      </c>
      <c r="AF214" s="15">
        <f t="shared" si="98"/>
        <v>7.733544649084643E-3</v>
      </c>
      <c r="AG214" s="15">
        <f t="shared" si="99"/>
        <v>6.1217710940534237E-3</v>
      </c>
      <c r="AH214" s="15">
        <f t="shared" si="100"/>
        <v>7.7744383174015016E-3</v>
      </c>
      <c r="AI214" s="15" t="s">
        <v>48</v>
      </c>
      <c r="AJ214" s="15" t="s">
        <v>48</v>
      </c>
      <c r="AK214" s="15" t="s">
        <v>48</v>
      </c>
      <c r="AL214" s="15" t="s">
        <v>48</v>
      </c>
    </row>
    <row r="215" spans="2:38" s="24" customFormat="1" ht="96" customHeight="1" x14ac:dyDescent="0.25">
      <c r="B215" s="126">
        <v>186</v>
      </c>
      <c r="C215" s="131" t="s">
        <v>455</v>
      </c>
      <c r="D215" s="129" t="s">
        <v>871</v>
      </c>
      <c r="E215" s="7" t="s">
        <v>872</v>
      </c>
      <c r="F215" s="129" t="s">
        <v>228</v>
      </c>
      <c r="G215" s="129">
        <v>100</v>
      </c>
      <c r="H215" s="35" t="s">
        <v>50</v>
      </c>
      <c r="I215" s="129" t="s">
        <v>298</v>
      </c>
      <c r="J215" s="40">
        <v>4364.7456299999994</v>
      </c>
      <c r="K215" s="40">
        <v>5077.6084299999993</v>
      </c>
      <c r="L215" s="40">
        <v>3438.9599399999997</v>
      </c>
      <c r="M215" s="40">
        <v>5370.2119199999997</v>
      </c>
      <c r="N215" s="129">
        <v>167350.39999999999</v>
      </c>
      <c r="O215" s="129">
        <v>173768.4</v>
      </c>
      <c r="P215" s="129">
        <v>148307.20000000001</v>
      </c>
      <c r="Q215" s="129">
        <v>182705.5</v>
      </c>
      <c r="R215" s="84" t="s">
        <v>47</v>
      </c>
      <c r="S215" s="129">
        <v>1546</v>
      </c>
      <c r="T215" s="129">
        <v>1538</v>
      </c>
      <c r="U215" s="129">
        <v>1504</v>
      </c>
      <c r="V215" s="129">
        <v>1482</v>
      </c>
      <c r="W215" s="129" t="s">
        <v>669</v>
      </c>
      <c r="X215" s="129" t="s">
        <v>669</v>
      </c>
      <c r="Y215" s="129" t="s">
        <v>669</v>
      </c>
      <c r="Z215" s="129" t="s">
        <v>669</v>
      </c>
      <c r="AA215" s="41">
        <v>89425.282200000001</v>
      </c>
      <c r="AB215" s="41">
        <v>89303.237450000001</v>
      </c>
      <c r="AC215" s="41">
        <v>94126.664150000011</v>
      </c>
      <c r="AD215" s="41">
        <v>97329.336949999997</v>
      </c>
      <c r="AE215" s="15">
        <f t="shared" si="97"/>
        <v>2.6081477128229152E-2</v>
      </c>
      <c r="AF215" s="15">
        <f t="shared" si="98"/>
        <v>2.9220551204937145E-2</v>
      </c>
      <c r="AG215" s="15">
        <f t="shared" si="99"/>
        <v>2.3188084867086692E-2</v>
      </c>
      <c r="AH215" s="15">
        <f t="shared" si="100"/>
        <v>2.9392721729778248E-2</v>
      </c>
      <c r="AI215" s="15" t="s">
        <v>48</v>
      </c>
      <c r="AJ215" s="15" t="s">
        <v>48</v>
      </c>
      <c r="AK215" s="15" t="s">
        <v>48</v>
      </c>
      <c r="AL215" s="15" t="s">
        <v>48</v>
      </c>
    </row>
    <row r="216" spans="2:38" s="24" customFormat="1" ht="96" customHeight="1" x14ac:dyDescent="0.25">
      <c r="B216" s="126">
        <v>187</v>
      </c>
      <c r="C216" s="131" t="s">
        <v>455</v>
      </c>
      <c r="D216" s="129" t="s">
        <v>873</v>
      </c>
      <c r="E216" s="7" t="s">
        <v>874</v>
      </c>
      <c r="F216" s="129" t="s">
        <v>228</v>
      </c>
      <c r="G216" s="129">
        <v>100</v>
      </c>
      <c r="H216" s="35" t="s">
        <v>50</v>
      </c>
      <c r="I216" s="129" t="s">
        <v>298</v>
      </c>
      <c r="J216" s="40">
        <v>1704.9156499999999</v>
      </c>
      <c r="K216" s="40">
        <v>1864.6384699999999</v>
      </c>
      <c r="L216" s="40">
        <v>1259.0697299999999</v>
      </c>
      <c r="M216" s="40">
        <v>1809.3130000000001</v>
      </c>
      <c r="N216" s="129">
        <v>167350.39999999999</v>
      </c>
      <c r="O216" s="129">
        <v>173768.4</v>
      </c>
      <c r="P216" s="129">
        <v>148307.20000000001</v>
      </c>
      <c r="Q216" s="129">
        <v>182705.5</v>
      </c>
      <c r="R216" s="84" t="s">
        <v>47</v>
      </c>
      <c r="S216" s="129">
        <v>680</v>
      </c>
      <c r="T216" s="129">
        <v>666</v>
      </c>
      <c r="U216" s="129">
        <v>644</v>
      </c>
      <c r="V216" s="129">
        <v>654</v>
      </c>
      <c r="W216" s="129" t="s">
        <v>669</v>
      </c>
      <c r="X216" s="129" t="s">
        <v>669</v>
      </c>
      <c r="Y216" s="129" t="s">
        <v>669</v>
      </c>
      <c r="Z216" s="129" t="s">
        <v>669</v>
      </c>
      <c r="AA216" s="41">
        <v>33636.326159999997</v>
      </c>
      <c r="AB216" s="41">
        <v>35251.902179999997</v>
      </c>
      <c r="AC216" s="41">
        <v>34488.370710000003</v>
      </c>
      <c r="AD216" s="41">
        <v>37071.695789999998</v>
      </c>
      <c r="AE216" s="15">
        <f t="shared" si="97"/>
        <v>1.0187699880012238E-2</v>
      </c>
      <c r="AF216" s="15">
        <f t="shared" si="98"/>
        <v>1.0730595839059345E-2</v>
      </c>
      <c r="AG216" s="15">
        <f t="shared" si="99"/>
        <v>8.489606236244767E-3</v>
      </c>
      <c r="AH216" s="15">
        <f t="shared" si="100"/>
        <v>9.9028929068911455E-3</v>
      </c>
      <c r="AI216" s="15" t="s">
        <v>48</v>
      </c>
      <c r="AJ216" s="15" t="s">
        <v>48</v>
      </c>
      <c r="AK216" s="15" t="s">
        <v>48</v>
      </c>
      <c r="AL216" s="15" t="s">
        <v>48</v>
      </c>
    </row>
    <row r="217" spans="2:38" s="24" customFormat="1" ht="96" customHeight="1" x14ac:dyDescent="0.25">
      <c r="B217" s="126">
        <v>188</v>
      </c>
      <c r="C217" s="131" t="s">
        <v>455</v>
      </c>
      <c r="D217" s="129" t="s">
        <v>875</v>
      </c>
      <c r="E217" s="7" t="s">
        <v>876</v>
      </c>
      <c r="F217" s="129" t="s">
        <v>228</v>
      </c>
      <c r="G217" s="129">
        <v>100</v>
      </c>
      <c r="H217" s="35" t="s">
        <v>50</v>
      </c>
      <c r="I217" s="129" t="s">
        <v>298</v>
      </c>
      <c r="J217" s="40">
        <v>746.95129000000009</v>
      </c>
      <c r="K217" s="40">
        <v>846.44451000000004</v>
      </c>
      <c r="L217" s="40">
        <v>636.22115000000008</v>
      </c>
      <c r="M217" s="40">
        <v>930.33930000000009</v>
      </c>
      <c r="N217" s="129">
        <v>167350.39999999999</v>
      </c>
      <c r="O217" s="129">
        <v>173768.4</v>
      </c>
      <c r="P217" s="129">
        <v>148307.20000000001</v>
      </c>
      <c r="Q217" s="129">
        <v>182705.5</v>
      </c>
      <c r="R217" s="84" t="s">
        <v>47</v>
      </c>
      <c r="S217" s="129">
        <v>586</v>
      </c>
      <c r="T217" s="129">
        <v>572</v>
      </c>
      <c r="U217" s="129">
        <v>578</v>
      </c>
      <c r="V217" s="129">
        <v>570</v>
      </c>
      <c r="W217" s="129" t="s">
        <v>669</v>
      </c>
      <c r="X217" s="129" t="s">
        <v>669</v>
      </c>
      <c r="Y217" s="129" t="s">
        <v>669</v>
      </c>
      <c r="Z217" s="129" t="s">
        <v>669</v>
      </c>
      <c r="AA217" s="41">
        <v>31345.265769999998</v>
      </c>
      <c r="AB217" s="41">
        <v>30942.22494</v>
      </c>
      <c r="AC217" s="41">
        <v>31669.652579999998</v>
      </c>
      <c r="AD217" s="41">
        <v>34170.69169</v>
      </c>
      <c r="AE217" s="15">
        <f t="shared" si="97"/>
        <v>4.4633970997380356E-3</v>
      </c>
      <c r="AF217" s="15">
        <f t="shared" si="98"/>
        <v>4.8711072323851749E-3</v>
      </c>
      <c r="AG217" s="15">
        <f t="shared" si="99"/>
        <v>4.2898871396668536E-3</v>
      </c>
      <c r="AH217" s="15">
        <f t="shared" si="100"/>
        <v>5.0920158396983127E-3</v>
      </c>
      <c r="AI217" s="15" t="s">
        <v>48</v>
      </c>
      <c r="AJ217" s="15" t="s">
        <v>48</v>
      </c>
      <c r="AK217" s="15" t="s">
        <v>48</v>
      </c>
      <c r="AL217" s="15" t="s">
        <v>48</v>
      </c>
    </row>
    <row r="218" spans="2:38" s="24" customFormat="1" ht="96" customHeight="1" x14ac:dyDescent="0.25">
      <c r="B218" s="126">
        <v>189</v>
      </c>
      <c r="C218" s="131" t="s">
        <v>455</v>
      </c>
      <c r="D218" s="129" t="s">
        <v>877</v>
      </c>
      <c r="E218" s="7" t="s">
        <v>878</v>
      </c>
      <c r="F218" s="129" t="s">
        <v>228</v>
      </c>
      <c r="G218" s="129">
        <v>100</v>
      </c>
      <c r="H218" s="35" t="s">
        <v>50</v>
      </c>
      <c r="I218" s="129" t="s">
        <v>298</v>
      </c>
      <c r="J218" s="40">
        <v>1133.6404700000001</v>
      </c>
      <c r="K218" s="40">
        <v>1007.6794599999999</v>
      </c>
      <c r="L218" s="40">
        <v>646.20139000000006</v>
      </c>
      <c r="M218" s="40">
        <v>1096.30285</v>
      </c>
      <c r="N218" s="129">
        <v>167350.39999999999</v>
      </c>
      <c r="O218" s="129">
        <v>173768.4</v>
      </c>
      <c r="P218" s="129">
        <v>148307.20000000001</v>
      </c>
      <c r="Q218" s="129">
        <v>182705.5</v>
      </c>
      <c r="R218" s="84" t="s">
        <v>47</v>
      </c>
      <c r="S218" s="129">
        <v>714</v>
      </c>
      <c r="T218" s="129">
        <v>700</v>
      </c>
      <c r="U218" s="129">
        <v>684</v>
      </c>
      <c r="V218" s="129">
        <v>686</v>
      </c>
      <c r="W218" s="129" t="s">
        <v>669</v>
      </c>
      <c r="X218" s="129" t="s">
        <v>669</v>
      </c>
      <c r="Y218" s="129" t="s">
        <v>669</v>
      </c>
      <c r="Z218" s="129" t="s">
        <v>669</v>
      </c>
      <c r="AA218" s="41">
        <v>35653.223130000006</v>
      </c>
      <c r="AB218" s="41">
        <v>34704.317600000002</v>
      </c>
      <c r="AC218" s="41">
        <v>35485.314100000003</v>
      </c>
      <c r="AD218" s="41">
        <v>37650.27188</v>
      </c>
      <c r="AE218" s="15">
        <f t="shared" si="97"/>
        <v>6.7740529451976216E-3</v>
      </c>
      <c r="AF218" s="15">
        <f t="shared" si="98"/>
        <v>5.7989799065883097E-3</v>
      </c>
      <c r="AG218" s="15">
        <f t="shared" si="99"/>
        <v>4.3571815124282568E-3</v>
      </c>
      <c r="AH218" s="15">
        <f t="shared" si="100"/>
        <v>6.0003823092353546E-3</v>
      </c>
      <c r="AI218" s="15" t="s">
        <v>48</v>
      </c>
      <c r="AJ218" s="15" t="s">
        <v>48</v>
      </c>
      <c r="AK218" s="15" t="s">
        <v>48</v>
      </c>
      <c r="AL218" s="15" t="s">
        <v>48</v>
      </c>
    </row>
    <row r="219" spans="2:38" s="24" customFormat="1" ht="96" customHeight="1" x14ac:dyDescent="0.25">
      <c r="B219" s="126">
        <v>190</v>
      </c>
      <c r="C219" s="131" t="s">
        <v>455</v>
      </c>
      <c r="D219" s="129" t="s">
        <v>879</v>
      </c>
      <c r="E219" s="7" t="s">
        <v>880</v>
      </c>
      <c r="F219" s="129" t="s">
        <v>228</v>
      </c>
      <c r="G219" s="129">
        <v>100</v>
      </c>
      <c r="H219" s="35" t="s">
        <v>50</v>
      </c>
      <c r="I219" s="129" t="s">
        <v>298</v>
      </c>
      <c r="J219" s="40">
        <v>437.26650999999998</v>
      </c>
      <c r="K219" s="40">
        <v>689.77494999999999</v>
      </c>
      <c r="L219" s="40">
        <v>617.59272999999996</v>
      </c>
      <c r="M219" s="40">
        <v>835.10501999999997</v>
      </c>
      <c r="N219" s="129">
        <v>167350.39999999999</v>
      </c>
      <c r="O219" s="129">
        <v>173768.4</v>
      </c>
      <c r="P219" s="129">
        <v>148307.20000000001</v>
      </c>
      <c r="Q219" s="129">
        <v>182705.5</v>
      </c>
      <c r="R219" s="84" t="s">
        <v>47</v>
      </c>
      <c r="S219" s="129">
        <v>814</v>
      </c>
      <c r="T219" s="129">
        <v>792</v>
      </c>
      <c r="U219" s="129">
        <v>770</v>
      </c>
      <c r="V219" s="129">
        <v>794</v>
      </c>
      <c r="W219" s="129" t="s">
        <v>669</v>
      </c>
      <c r="X219" s="129" t="s">
        <v>669</v>
      </c>
      <c r="Y219" s="129" t="s">
        <v>669</v>
      </c>
      <c r="Z219" s="129" t="s">
        <v>669</v>
      </c>
      <c r="AA219" s="41">
        <v>43571.70379</v>
      </c>
      <c r="AB219" s="41">
        <v>45158.88465</v>
      </c>
      <c r="AC219" s="41">
        <v>46917.199590000004</v>
      </c>
      <c r="AD219" s="41">
        <v>51106.871939999997</v>
      </c>
      <c r="AE219" s="15">
        <f t="shared" si="97"/>
        <v>2.6128799811652678E-3</v>
      </c>
      <c r="AF219" s="15">
        <f t="shared" si="98"/>
        <v>3.9695074018060821E-3</v>
      </c>
      <c r="AG219" s="15">
        <f t="shared" si="99"/>
        <v>4.16428015632417E-3</v>
      </c>
      <c r="AH219" s="15">
        <f t="shared" si="100"/>
        <v>4.5707711043181509E-3</v>
      </c>
      <c r="AI219" s="15" t="s">
        <v>48</v>
      </c>
      <c r="AJ219" s="15" t="s">
        <v>48</v>
      </c>
      <c r="AK219" s="15" t="s">
        <v>48</v>
      </c>
      <c r="AL219" s="15" t="s">
        <v>48</v>
      </c>
    </row>
    <row r="220" spans="2:38" s="24" customFormat="1" ht="96" customHeight="1" x14ac:dyDescent="0.25">
      <c r="B220" s="126">
        <v>191</v>
      </c>
      <c r="C220" s="131" t="s">
        <v>455</v>
      </c>
      <c r="D220" s="129" t="s">
        <v>881</v>
      </c>
      <c r="E220" s="7" t="s">
        <v>882</v>
      </c>
      <c r="F220" s="129" t="s">
        <v>228</v>
      </c>
      <c r="G220" s="129">
        <v>100</v>
      </c>
      <c r="H220" s="35" t="s">
        <v>50</v>
      </c>
      <c r="I220" s="129" t="s">
        <v>883</v>
      </c>
      <c r="J220" s="40">
        <v>1765.46857</v>
      </c>
      <c r="K220" s="40">
        <v>2240.7778699999999</v>
      </c>
      <c r="L220" s="40">
        <v>1810.4003300000002</v>
      </c>
      <c r="M220" s="40">
        <v>2415.0067000000004</v>
      </c>
      <c r="N220" s="129">
        <v>167350.39999999999</v>
      </c>
      <c r="O220" s="129">
        <v>173768.4</v>
      </c>
      <c r="P220" s="129">
        <v>148307.20000000001</v>
      </c>
      <c r="Q220" s="129">
        <v>182705.5</v>
      </c>
      <c r="R220" s="84" t="s">
        <v>47</v>
      </c>
      <c r="S220" s="129">
        <v>914</v>
      </c>
      <c r="T220" s="129">
        <v>914</v>
      </c>
      <c r="U220" s="129">
        <v>906</v>
      </c>
      <c r="V220" s="129">
        <v>894</v>
      </c>
      <c r="W220" s="129" t="s">
        <v>669</v>
      </c>
      <c r="X220" s="129" t="s">
        <v>669</v>
      </c>
      <c r="Y220" s="129" t="s">
        <v>669</v>
      </c>
      <c r="Z220" s="129" t="s">
        <v>669</v>
      </c>
      <c r="AA220" s="41">
        <v>54927.988060000003</v>
      </c>
      <c r="AB220" s="41">
        <v>54585.136180000001</v>
      </c>
      <c r="AC220" s="41">
        <v>54854.879059999999</v>
      </c>
      <c r="AD220" s="41">
        <v>57868.611600000004</v>
      </c>
      <c r="AE220" s="15">
        <f t="shared" si="97"/>
        <v>1.0549533015756162E-2</v>
      </c>
      <c r="AF220" s="15">
        <f t="shared" si="98"/>
        <v>1.2895197688417457E-2</v>
      </c>
      <c r="AG220" s="15">
        <f t="shared" si="99"/>
        <v>1.2207096688495232E-2</v>
      </c>
      <c r="AH220" s="15">
        <f t="shared" si="100"/>
        <v>1.3218029561233791E-2</v>
      </c>
      <c r="AI220" s="15" t="s">
        <v>48</v>
      </c>
      <c r="AJ220" s="15" t="s">
        <v>48</v>
      </c>
      <c r="AK220" s="15" t="s">
        <v>48</v>
      </c>
      <c r="AL220" s="15" t="s">
        <v>48</v>
      </c>
    </row>
    <row r="221" spans="2:38" s="24" customFormat="1" ht="96" customHeight="1" x14ac:dyDescent="0.25">
      <c r="B221" s="126">
        <v>192</v>
      </c>
      <c r="C221" s="131" t="s">
        <v>455</v>
      </c>
      <c r="D221" s="129" t="s">
        <v>884</v>
      </c>
      <c r="E221" s="7" t="s">
        <v>885</v>
      </c>
      <c r="F221" s="129" t="s">
        <v>228</v>
      </c>
      <c r="G221" s="129">
        <v>100</v>
      </c>
      <c r="H221" s="35" t="s">
        <v>50</v>
      </c>
      <c r="I221" s="129" t="s">
        <v>298</v>
      </c>
      <c r="J221" s="40">
        <v>633.35464000000002</v>
      </c>
      <c r="K221" s="40">
        <v>666.74618000000009</v>
      </c>
      <c r="L221" s="40">
        <v>603.03859</v>
      </c>
      <c r="M221" s="40">
        <v>764.96794999999997</v>
      </c>
      <c r="N221" s="129">
        <v>167350.39999999999</v>
      </c>
      <c r="O221" s="129">
        <v>173768.4</v>
      </c>
      <c r="P221" s="129">
        <v>148307.20000000001</v>
      </c>
      <c r="Q221" s="129">
        <v>182705.5</v>
      </c>
      <c r="R221" s="84" t="s">
        <v>47</v>
      </c>
      <c r="S221" s="129">
        <v>804</v>
      </c>
      <c r="T221" s="129">
        <v>782</v>
      </c>
      <c r="U221" s="129">
        <v>790</v>
      </c>
      <c r="V221" s="129">
        <v>794</v>
      </c>
      <c r="W221" s="129" t="s">
        <v>669</v>
      </c>
      <c r="X221" s="129" t="s">
        <v>669</v>
      </c>
      <c r="Y221" s="129" t="s">
        <v>669</v>
      </c>
      <c r="Z221" s="129" t="s">
        <v>669</v>
      </c>
      <c r="AA221" s="41">
        <v>47480.175640000001</v>
      </c>
      <c r="AB221" s="41">
        <v>46738.348050000001</v>
      </c>
      <c r="AC221" s="41">
        <v>50455.621039999998</v>
      </c>
      <c r="AD221" s="41">
        <v>52085.714310000003</v>
      </c>
      <c r="AE221" s="15">
        <f t="shared" si="97"/>
        <v>3.7846018892097062E-3</v>
      </c>
      <c r="AF221" s="15">
        <f t="shared" si="98"/>
        <v>3.8369817527237411E-3</v>
      </c>
      <c r="AG221" s="15">
        <f t="shared" si="99"/>
        <v>4.0661450691537558E-3</v>
      </c>
      <c r="AH221" s="15">
        <f t="shared" si="100"/>
        <v>4.1868906518960844E-3</v>
      </c>
      <c r="AI221" s="15" t="s">
        <v>48</v>
      </c>
      <c r="AJ221" s="15" t="s">
        <v>48</v>
      </c>
      <c r="AK221" s="15" t="s">
        <v>48</v>
      </c>
      <c r="AL221" s="15" t="s">
        <v>48</v>
      </c>
    </row>
    <row r="222" spans="2:38" s="24" customFormat="1" ht="96" customHeight="1" x14ac:dyDescent="0.25">
      <c r="B222" s="126">
        <v>193</v>
      </c>
      <c r="C222" s="131" t="s">
        <v>455</v>
      </c>
      <c r="D222" s="129" t="s">
        <v>886</v>
      </c>
      <c r="E222" s="7" t="s">
        <v>887</v>
      </c>
      <c r="F222" s="129" t="s">
        <v>228</v>
      </c>
      <c r="G222" s="129">
        <v>100</v>
      </c>
      <c r="H222" s="35" t="s">
        <v>50</v>
      </c>
      <c r="I222" s="129" t="s">
        <v>298</v>
      </c>
      <c r="J222" s="40">
        <v>3037.3967600000001</v>
      </c>
      <c r="K222" s="40">
        <v>3061.5014500000002</v>
      </c>
      <c r="L222" s="40">
        <v>1548.7196700000002</v>
      </c>
      <c r="M222" s="40">
        <v>1938.7428300000001</v>
      </c>
      <c r="N222" s="129">
        <v>167350.39999999999</v>
      </c>
      <c r="O222" s="129">
        <v>173768.4</v>
      </c>
      <c r="P222" s="129">
        <v>148307.20000000001</v>
      </c>
      <c r="Q222" s="129">
        <v>182705.5</v>
      </c>
      <c r="R222" s="84" t="s">
        <v>47</v>
      </c>
      <c r="S222" s="129">
        <v>986</v>
      </c>
      <c r="T222" s="129">
        <v>974</v>
      </c>
      <c r="U222" s="129">
        <v>952</v>
      </c>
      <c r="V222" s="129">
        <v>1462</v>
      </c>
      <c r="W222" s="129" t="s">
        <v>669</v>
      </c>
      <c r="X222" s="129" t="s">
        <v>669</v>
      </c>
      <c r="Y222" s="129" t="s">
        <v>669</v>
      </c>
      <c r="Z222" s="129" t="s">
        <v>669</v>
      </c>
      <c r="AA222" s="41">
        <v>75279.734820000012</v>
      </c>
      <c r="AB222" s="41">
        <v>74611.942999999999</v>
      </c>
      <c r="AC222" s="41">
        <v>73941.594079999995</v>
      </c>
      <c r="AD222" s="41">
        <v>80488.417140000005</v>
      </c>
      <c r="AE222" s="15">
        <f t="shared" si="97"/>
        <v>1.8149922318679849E-2</v>
      </c>
      <c r="AF222" s="15">
        <f t="shared" si="98"/>
        <v>1.7618286466354067E-2</v>
      </c>
      <c r="AG222" s="15">
        <f t="shared" si="99"/>
        <v>1.0442646547166963E-2</v>
      </c>
      <c r="AH222" s="15">
        <f t="shared" si="100"/>
        <v>1.0611299769300871E-2</v>
      </c>
      <c r="AI222" s="15" t="s">
        <v>48</v>
      </c>
      <c r="AJ222" s="15" t="s">
        <v>48</v>
      </c>
      <c r="AK222" s="15" t="s">
        <v>48</v>
      </c>
      <c r="AL222" s="15" t="s">
        <v>48</v>
      </c>
    </row>
    <row r="223" spans="2:38" s="24" customFormat="1" ht="96" customHeight="1" x14ac:dyDescent="0.25">
      <c r="B223" s="126">
        <v>194</v>
      </c>
      <c r="C223" s="131" t="s">
        <v>455</v>
      </c>
      <c r="D223" s="129" t="s">
        <v>888</v>
      </c>
      <c r="E223" s="7" t="s">
        <v>889</v>
      </c>
      <c r="F223" s="129" t="s">
        <v>228</v>
      </c>
      <c r="G223" s="129">
        <v>100</v>
      </c>
      <c r="H223" s="35" t="s">
        <v>50</v>
      </c>
      <c r="I223" s="129" t="s">
        <v>298</v>
      </c>
      <c r="J223" s="40">
        <v>1575.9378899999999</v>
      </c>
      <c r="K223" s="40">
        <v>1831.4579099999999</v>
      </c>
      <c r="L223" s="40">
        <v>1434.7324699999999</v>
      </c>
      <c r="M223" s="40">
        <v>2301.1322700000001</v>
      </c>
      <c r="N223" s="129">
        <v>167350.39999999999</v>
      </c>
      <c r="O223" s="129">
        <v>173768.4</v>
      </c>
      <c r="P223" s="129">
        <v>148307.20000000001</v>
      </c>
      <c r="Q223" s="129">
        <v>182705.5</v>
      </c>
      <c r="R223" s="84" t="s">
        <v>47</v>
      </c>
      <c r="S223" s="129">
        <v>878</v>
      </c>
      <c r="T223" s="129">
        <v>852</v>
      </c>
      <c r="U223" s="129">
        <v>836</v>
      </c>
      <c r="V223" s="129">
        <v>852</v>
      </c>
      <c r="W223" s="129" t="s">
        <v>669</v>
      </c>
      <c r="X223" s="129" t="s">
        <v>669</v>
      </c>
      <c r="Y223" s="129" t="s">
        <v>669</v>
      </c>
      <c r="Z223" s="129" t="s">
        <v>669</v>
      </c>
      <c r="AA223" s="41">
        <v>58388.677170000003</v>
      </c>
      <c r="AB223" s="41">
        <v>57390.694229999994</v>
      </c>
      <c r="AC223" s="41">
        <v>57825.33799</v>
      </c>
      <c r="AD223" s="41">
        <v>62917.844119999994</v>
      </c>
      <c r="AE223" s="15">
        <f t="shared" si="97"/>
        <v>9.4169950594680391E-3</v>
      </c>
      <c r="AF223" s="15">
        <f t="shared" si="98"/>
        <v>1.0539648808413958E-2</v>
      </c>
      <c r="AG223" s="15">
        <f t="shared" si="99"/>
        <v>9.6740581037198445E-3</v>
      </c>
      <c r="AH223" s="15">
        <f t="shared" si="100"/>
        <v>1.2594761898246085E-2</v>
      </c>
      <c r="AI223" s="15" t="s">
        <v>48</v>
      </c>
      <c r="AJ223" s="15" t="s">
        <v>48</v>
      </c>
      <c r="AK223" s="15" t="s">
        <v>48</v>
      </c>
      <c r="AL223" s="15" t="s">
        <v>48</v>
      </c>
    </row>
    <row r="224" spans="2:38" s="24" customFormat="1" ht="96" customHeight="1" x14ac:dyDescent="0.25">
      <c r="B224" s="126">
        <v>195</v>
      </c>
      <c r="C224" s="131" t="s">
        <v>455</v>
      </c>
      <c r="D224" s="129" t="s">
        <v>890</v>
      </c>
      <c r="E224" s="7" t="s">
        <v>891</v>
      </c>
      <c r="F224" s="129" t="s">
        <v>228</v>
      </c>
      <c r="G224" s="129">
        <v>100</v>
      </c>
      <c r="H224" s="35" t="s">
        <v>50</v>
      </c>
      <c r="I224" s="129" t="s">
        <v>298</v>
      </c>
      <c r="J224" s="40">
        <v>466.29104999999998</v>
      </c>
      <c r="K224" s="40">
        <v>556.30168000000003</v>
      </c>
      <c r="L224" s="40">
        <v>510.35636</v>
      </c>
      <c r="M224" s="40">
        <v>417.79376000000002</v>
      </c>
      <c r="N224" s="129">
        <v>167350.39999999999</v>
      </c>
      <c r="O224" s="129">
        <v>173768.4</v>
      </c>
      <c r="P224" s="129">
        <v>148307.20000000001</v>
      </c>
      <c r="Q224" s="129">
        <v>182705.5</v>
      </c>
      <c r="R224" s="84" t="s">
        <v>47</v>
      </c>
      <c r="S224" s="129">
        <v>360</v>
      </c>
      <c r="T224" s="129">
        <v>384</v>
      </c>
      <c r="U224" s="129">
        <v>372</v>
      </c>
      <c r="V224" s="129">
        <v>374</v>
      </c>
      <c r="W224" s="129" t="s">
        <v>669</v>
      </c>
      <c r="X224" s="129" t="s">
        <v>669</v>
      </c>
      <c r="Y224" s="129" t="s">
        <v>669</v>
      </c>
      <c r="Z224" s="129" t="s">
        <v>669</v>
      </c>
      <c r="AA224" s="41">
        <v>21145.17481</v>
      </c>
      <c r="AB224" s="41">
        <v>19564.526959999999</v>
      </c>
      <c r="AC224" s="41">
        <v>19273.620179999998</v>
      </c>
      <c r="AD224" s="41">
        <v>23181.019110000001</v>
      </c>
      <c r="AE224" s="15">
        <f t="shared" si="97"/>
        <v>2.7863157183968487E-3</v>
      </c>
      <c r="AF224" s="15">
        <f t="shared" si="98"/>
        <v>3.2013972621028914E-3</v>
      </c>
      <c r="AG224" s="15">
        <f t="shared" si="99"/>
        <v>3.4412109459284511E-3</v>
      </c>
      <c r="AH224" s="15">
        <f t="shared" si="100"/>
        <v>2.2867059831258502E-3</v>
      </c>
      <c r="AI224" s="15" t="s">
        <v>48</v>
      </c>
      <c r="AJ224" s="15" t="s">
        <v>48</v>
      </c>
      <c r="AK224" s="15" t="s">
        <v>48</v>
      </c>
      <c r="AL224" s="15" t="s">
        <v>48</v>
      </c>
    </row>
    <row r="225" spans="2:38" s="24" customFormat="1" ht="96" customHeight="1" x14ac:dyDescent="0.25">
      <c r="B225" s="126">
        <v>196</v>
      </c>
      <c r="C225" s="131" t="s">
        <v>455</v>
      </c>
      <c r="D225" s="129" t="s">
        <v>892</v>
      </c>
      <c r="E225" s="7">
        <v>7017043340</v>
      </c>
      <c r="F225" s="129" t="s">
        <v>228</v>
      </c>
      <c r="G225" s="129">
        <v>100</v>
      </c>
      <c r="H225" s="35" t="s">
        <v>50</v>
      </c>
      <c r="I225" s="129" t="s">
        <v>298</v>
      </c>
      <c r="J225" s="40">
        <v>1505.6857399999999</v>
      </c>
      <c r="K225" s="40">
        <v>1797.6997699999999</v>
      </c>
      <c r="L225" s="40">
        <v>1436.4630199999999</v>
      </c>
      <c r="M225" s="40">
        <v>1985.1226899999999</v>
      </c>
      <c r="N225" s="129">
        <v>167350.39999999999</v>
      </c>
      <c r="O225" s="129">
        <v>173768.4</v>
      </c>
      <c r="P225" s="129">
        <v>148307.20000000001</v>
      </c>
      <c r="Q225" s="129">
        <v>182705.5</v>
      </c>
      <c r="R225" s="84" t="s">
        <v>47</v>
      </c>
      <c r="S225" s="129">
        <v>722</v>
      </c>
      <c r="T225" s="129">
        <v>720</v>
      </c>
      <c r="U225" s="129">
        <v>720</v>
      </c>
      <c r="V225" s="129">
        <v>716</v>
      </c>
      <c r="W225" s="129" t="s">
        <v>669</v>
      </c>
      <c r="X225" s="129" t="s">
        <v>669</v>
      </c>
      <c r="Y225" s="129" t="s">
        <v>669</v>
      </c>
      <c r="Z225" s="129" t="s">
        <v>669</v>
      </c>
      <c r="AA225" s="41">
        <v>34510.831359999996</v>
      </c>
      <c r="AB225" s="41">
        <v>33597.459159999999</v>
      </c>
      <c r="AC225" s="41">
        <v>36016.724070000004</v>
      </c>
      <c r="AD225" s="41">
        <v>39108.176630000002</v>
      </c>
      <c r="AE225" s="15">
        <f t="shared" si="97"/>
        <v>8.9972043090425832E-3</v>
      </c>
      <c r="AF225" s="15">
        <f t="shared" si="98"/>
        <v>1.0345377928322986E-2</v>
      </c>
      <c r="AG225" s="15">
        <f t="shared" si="99"/>
        <v>9.6857267887196299E-3</v>
      </c>
      <c r="AH225" s="15">
        <f t="shared" si="100"/>
        <v>1.0865150145999983E-2</v>
      </c>
      <c r="AI225" s="15" t="s">
        <v>48</v>
      </c>
      <c r="AJ225" s="15" t="s">
        <v>48</v>
      </c>
      <c r="AK225" s="15" t="s">
        <v>48</v>
      </c>
      <c r="AL225" s="15" t="s">
        <v>48</v>
      </c>
    </row>
    <row r="226" spans="2:38" s="24" customFormat="1" ht="96" customHeight="1" x14ac:dyDescent="0.25">
      <c r="B226" s="126">
        <v>197</v>
      </c>
      <c r="C226" s="131" t="s">
        <v>455</v>
      </c>
      <c r="D226" s="129" t="s">
        <v>893</v>
      </c>
      <c r="E226" s="7" t="s">
        <v>894</v>
      </c>
      <c r="F226" s="129" t="s">
        <v>228</v>
      </c>
      <c r="G226" s="129">
        <v>100</v>
      </c>
      <c r="H226" s="35" t="s">
        <v>50</v>
      </c>
      <c r="I226" s="129" t="s">
        <v>298</v>
      </c>
      <c r="J226" s="40">
        <v>1160.8307399999999</v>
      </c>
      <c r="K226" s="40">
        <v>1306.66842</v>
      </c>
      <c r="L226" s="40">
        <v>1275.7155700000001</v>
      </c>
      <c r="M226" s="40">
        <v>1554.3798899999999</v>
      </c>
      <c r="N226" s="129">
        <v>167350.39999999999</v>
      </c>
      <c r="O226" s="129">
        <v>173768.4</v>
      </c>
      <c r="P226" s="129">
        <v>148307.20000000001</v>
      </c>
      <c r="Q226" s="129">
        <v>182705.5</v>
      </c>
      <c r="R226" s="84" t="s">
        <v>47</v>
      </c>
      <c r="S226" s="129">
        <v>672</v>
      </c>
      <c r="T226" s="129">
        <v>676</v>
      </c>
      <c r="U226" s="129">
        <v>670</v>
      </c>
      <c r="V226" s="129">
        <v>674</v>
      </c>
      <c r="W226" s="129" t="s">
        <v>669</v>
      </c>
      <c r="X226" s="129" t="s">
        <v>669</v>
      </c>
      <c r="Y226" s="129" t="s">
        <v>669</v>
      </c>
      <c r="Z226" s="129" t="s">
        <v>669</v>
      </c>
      <c r="AA226" s="41">
        <v>43351.615810000003</v>
      </c>
      <c r="AB226" s="41">
        <v>43447.767869999996</v>
      </c>
      <c r="AC226" s="41">
        <v>45827.826609999996</v>
      </c>
      <c r="AD226" s="41">
        <v>50102.24338</v>
      </c>
      <c r="AE226" s="15">
        <f t="shared" si="97"/>
        <v>6.9365280274203108E-3</v>
      </c>
      <c r="AF226" s="15">
        <f t="shared" si="98"/>
        <v>7.5195974642109841E-3</v>
      </c>
      <c r="AG226" s="15">
        <f t="shared" si="99"/>
        <v>8.6018451565399393E-3</v>
      </c>
      <c r="AH226" s="15">
        <f t="shared" si="100"/>
        <v>8.5075703249218003E-3</v>
      </c>
      <c r="AI226" s="15" t="s">
        <v>48</v>
      </c>
      <c r="AJ226" s="15" t="s">
        <v>48</v>
      </c>
      <c r="AK226" s="15" t="s">
        <v>48</v>
      </c>
      <c r="AL226" s="15" t="s">
        <v>48</v>
      </c>
    </row>
    <row r="227" spans="2:38" s="24" customFormat="1" ht="96" customHeight="1" x14ac:dyDescent="0.25">
      <c r="B227" s="126">
        <v>198</v>
      </c>
      <c r="C227" s="131" t="s">
        <v>455</v>
      </c>
      <c r="D227" s="129" t="s">
        <v>895</v>
      </c>
      <c r="E227" s="7" t="s">
        <v>896</v>
      </c>
      <c r="F227" s="129" t="s">
        <v>228</v>
      </c>
      <c r="G227" s="129">
        <v>100</v>
      </c>
      <c r="H227" s="35" t="s">
        <v>50</v>
      </c>
      <c r="I227" s="129" t="s">
        <v>298</v>
      </c>
      <c r="J227" s="40">
        <v>971.65819999999997</v>
      </c>
      <c r="K227" s="40">
        <v>694.38059999999996</v>
      </c>
      <c r="L227" s="40">
        <v>309.41181</v>
      </c>
      <c r="M227" s="40">
        <v>331.75612999999998</v>
      </c>
      <c r="N227" s="129">
        <v>167350.39999999999</v>
      </c>
      <c r="O227" s="129">
        <v>173768.4</v>
      </c>
      <c r="P227" s="129">
        <v>148307.20000000001</v>
      </c>
      <c r="Q227" s="129">
        <v>182705.5</v>
      </c>
      <c r="R227" s="84" t="s">
        <v>47</v>
      </c>
      <c r="S227" s="129">
        <v>580</v>
      </c>
      <c r="T227" s="129">
        <v>604</v>
      </c>
      <c r="U227" s="129">
        <v>570</v>
      </c>
      <c r="V227" s="129">
        <v>570</v>
      </c>
      <c r="W227" s="129" t="s">
        <v>669</v>
      </c>
      <c r="X227" s="129" t="s">
        <v>669</v>
      </c>
      <c r="Y227" s="129" t="s">
        <v>669</v>
      </c>
      <c r="Z227" s="129" t="s">
        <v>669</v>
      </c>
      <c r="AA227" s="41">
        <v>40107.872439999999</v>
      </c>
      <c r="AB227" s="41">
        <v>41489.211929999998</v>
      </c>
      <c r="AC227" s="41">
        <v>41616.79032</v>
      </c>
      <c r="AD227" s="41">
        <v>46473.205479999997</v>
      </c>
      <c r="AE227" s="15">
        <f t="shared" si="97"/>
        <v>5.8061301317475188E-3</v>
      </c>
      <c r="AF227" s="15">
        <f t="shared" si="98"/>
        <v>3.9960119331247795E-3</v>
      </c>
      <c r="AG227" s="15">
        <f t="shared" si="99"/>
        <v>2.0862898766883871E-3</v>
      </c>
      <c r="AH227" s="15">
        <f t="shared" si="100"/>
        <v>1.8157971708569255E-3</v>
      </c>
      <c r="AI227" s="15" t="s">
        <v>48</v>
      </c>
      <c r="AJ227" s="15" t="s">
        <v>48</v>
      </c>
      <c r="AK227" s="15" t="s">
        <v>48</v>
      </c>
      <c r="AL227" s="15" t="s">
        <v>48</v>
      </c>
    </row>
    <row r="228" spans="2:38" s="24" customFormat="1" ht="96" customHeight="1" x14ac:dyDescent="0.25">
      <c r="B228" s="126">
        <v>199</v>
      </c>
      <c r="C228" s="131" t="s">
        <v>455</v>
      </c>
      <c r="D228" s="129" t="s">
        <v>897</v>
      </c>
      <c r="E228" s="7" t="s">
        <v>898</v>
      </c>
      <c r="F228" s="129" t="s">
        <v>228</v>
      </c>
      <c r="G228" s="129">
        <v>100</v>
      </c>
      <c r="H228" s="35" t="s">
        <v>50</v>
      </c>
      <c r="I228" s="129" t="s">
        <v>298</v>
      </c>
      <c r="J228" s="40">
        <v>1227.6083899999999</v>
      </c>
      <c r="K228" s="40">
        <v>1641.8318400000001</v>
      </c>
      <c r="L228" s="40">
        <v>894.97331000000008</v>
      </c>
      <c r="M228" s="40">
        <v>1440.4616299999998</v>
      </c>
      <c r="N228" s="129">
        <v>167350.39999999999</v>
      </c>
      <c r="O228" s="129">
        <v>173768.4</v>
      </c>
      <c r="P228" s="129">
        <v>148307.20000000001</v>
      </c>
      <c r="Q228" s="129">
        <v>182705.5</v>
      </c>
      <c r="R228" s="84" t="s">
        <v>47</v>
      </c>
      <c r="S228" s="129">
        <v>762</v>
      </c>
      <c r="T228" s="129">
        <v>754</v>
      </c>
      <c r="U228" s="129">
        <v>740</v>
      </c>
      <c r="V228" s="129">
        <v>756</v>
      </c>
      <c r="W228" s="129" t="s">
        <v>669</v>
      </c>
      <c r="X228" s="129" t="s">
        <v>669</v>
      </c>
      <c r="Y228" s="129" t="s">
        <v>669</v>
      </c>
      <c r="Z228" s="129" t="s">
        <v>669</v>
      </c>
      <c r="AA228" s="41">
        <v>42219.025840000002</v>
      </c>
      <c r="AB228" s="41">
        <v>42173.578150000001</v>
      </c>
      <c r="AC228" s="41">
        <v>43900.59878</v>
      </c>
      <c r="AD228" s="41">
        <v>47831.50432</v>
      </c>
      <c r="AE228" s="15">
        <f t="shared" si="97"/>
        <v>7.3355569511635464E-3</v>
      </c>
      <c r="AF228" s="15">
        <f t="shared" si="98"/>
        <v>9.448391307050075E-3</v>
      </c>
      <c r="AG228" s="15">
        <f t="shared" si="99"/>
        <v>6.0345911054891467E-3</v>
      </c>
      <c r="AH228" s="15">
        <f t="shared" si="100"/>
        <v>7.8840627676780382E-3</v>
      </c>
      <c r="AI228" s="15" t="s">
        <v>48</v>
      </c>
      <c r="AJ228" s="15" t="s">
        <v>48</v>
      </c>
      <c r="AK228" s="15" t="s">
        <v>48</v>
      </c>
      <c r="AL228" s="15" t="s">
        <v>48</v>
      </c>
    </row>
    <row r="229" spans="2:38" s="24" customFormat="1" ht="96" customHeight="1" x14ac:dyDescent="0.25">
      <c r="B229" s="126">
        <v>200</v>
      </c>
      <c r="C229" s="131" t="s">
        <v>455</v>
      </c>
      <c r="D229" s="129" t="s">
        <v>899</v>
      </c>
      <c r="E229" s="7" t="s">
        <v>900</v>
      </c>
      <c r="F229" s="129" t="s">
        <v>228</v>
      </c>
      <c r="G229" s="129">
        <v>100</v>
      </c>
      <c r="H229" s="35" t="s">
        <v>50</v>
      </c>
      <c r="I229" s="129" t="s">
        <v>298</v>
      </c>
      <c r="J229" s="40">
        <v>2678.0527099999999</v>
      </c>
      <c r="K229" s="40">
        <v>2623.6322200000004</v>
      </c>
      <c r="L229" s="40">
        <v>1671.01502</v>
      </c>
      <c r="M229" s="40">
        <v>2441.2135200000002</v>
      </c>
      <c r="N229" s="129">
        <v>167350.39999999999</v>
      </c>
      <c r="O229" s="129">
        <v>173768.4</v>
      </c>
      <c r="P229" s="129">
        <v>148307.20000000001</v>
      </c>
      <c r="Q229" s="129">
        <v>182705.5</v>
      </c>
      <c r="R229" s="84" t="s">
        <v>47</v>
      </c>
      <c r="S229" s="129">
        <v>1010</v>
      </c>
      <c r="T229" s="129">
        <v>1012</v>
      </c>
      <c r="U229" s="129">
        <v>1000</v>
      </c>
      <c r="V229" s="129">
        <v>1014</v>
      </c>
      <c r="W229" s="129" t="s">
        <v>669</v>
      </c>
      <c r="X229" s="129" t="s">
        <v>669</v>
      </c>
      <c r="Y229" s="129" t="s">
        <v>669</v>
      </c>
      <c r="Z229" s="129" t="s">
        <v>669</v>
      </c>
      <c r="AA229" s="41">
        <v>54800.562530000003</v>
      </c>
      <c r="AB229" s="41">
        <v>55319.998479999995</v>
      </c>
      <c r="AC229" s="41">
        <v>58688.741020000001</v>
      </c>
      <c r="AD229" s="41">
        <v>82422.594129999998</v>
      </c>
      <c r="AE229" s="15">
        <f t="shared" si="97"/>
        <v>1.6002666919230548E-2</v>
      </c>
      <c r="AF229" s="15">
        <f t="shared" si="98"/>
        <v>1.5098442639743477E-2</v>
      </c>
      <c r="AG229" s="15">
        <f t="shared" si="99"/>
        <v>1.1267254860182109E-2</v>
      </c>
      <c r="AH229" s="15">
        <f t="shared" si="100"/>
        <v>1.3361467060378589E-2</v>
      </c>
      <c r="AI229" s="15" t="s">
        <v>48</v>
      </c>
      <c r="AJ229" s="15" t="s">
        <v>48</v>
      </c>
      <c r="AK229" s="15" t="s">
        <v>48</v>
      </c>
      <c r="AL229" s="15" t="s">
        <v>48</v>
      </c>
    </row>
    <row r="230" spans="2:38" s="24" customFormat="1" ht="96" customHeight="1" x14ac:dyDescent="0.25">
      <c r="B230" s="126">
        <v>201</v>
      </c>
      <c r="C230" s="131" t="s">
        <v>455</v>
      </c>
      <c r="D230" s="129" t="s">
        <v>901</v>
      </c>
      <c r="E230" s="7">
        <v>7017082068</v>
      </c>
      <c r="F230" s="129" t="s">
        <v>228</v>
      </c>
      <c r="G230" s="129">
        <v>100</v>
      </c>
      <c r="H230" s="35" t="s">
        <v>48</v>
      </c>
      <c r="I230" s="129" t="s">
        <v>722</v>
      </c>
      <c r="J230" s="40">
        <v>4043.2106200000003</v>
      </c>
      <c r="K230" s="40">
        <v>4129.0934100000004</v>
      </c>
      <c r="L230" s="40">
        <v>3085.9117900000001</v>
      </c>
      <c r="M230" s="40">
        <v>4223.8703000000005</v>
      </c>
      <c r="N230" s="129" t="s">
        <v>669</v>
      </c>
      <c r="O230" s="129" t="s">
        <v>669</v>
      </c>
      <c r="P230" s="129" t="s">
        <v>669</v>
      </c>
      <c r="Q230" s="129" t="s">
        <v>669</v>
      </c>
      <c r="R230" s="84" t="s">
        <v>902</v>
      </c>
      <c r="S230" s="129">
        <v>69</v>
      </c>
      <c r="T230" s="129">
        <v>67</v>
      </c>
      <c r="U230" s="129">
        <v>56</v>
      </c>
      <c r="V230" s="129">
        <v>56</v>
      </c>
      <c r="W230" s="129" t="s">
        <v>669</v>
      </c>
      <c r="X230" s="129" t="s">
        <v>669</v>
      </c>
      <c r="Y230" s="129" t="s">
        <v>669</v>
      </c>
      <c r="Z230" s="129" t="s">
        <v>669</v>
      </c>
      <c r="AA230" s="41">
        <v>80342.039000000004</v>
      </c>
      <c r="AB230" s="41">
        <v>81127.539000000004</v>
      </c>
      <c r="AC230" s="41">
        <v>83647.426000000007</v>
      </c>
      <c r="AD230" s="41">
        <v>83646.5</v>
      </c>
      <c r="AE230" s="15" t="s">
        <v>48</v>
      </c>
      <c r="AF230" s="15" t="s">
        <v>48</v>
      </c>
      <c r="AG230" s="15" t="s">
        <v>48</v>
      </c>
      <c r="AH230" s="15" t="s">
        <v>48</v>
      </c>
      <c r="AI230" s="15" t="s">
        <v>48</v>
      </c>
      <c r="AJ230" s="15" t="s">
        <v>48</v>
      </c>
      <c r="AK230" s="15" t="s">
        <v>48</v>
      </c>
      <c r="AL230" s="15" t="s">
        <v>48</v>
      </c>
    </row>
    <row r="231" spans="2:38" s="24" customFormat="1" ht="37.5" customHeight="1" x14ac:dyDescent="0.25">
      <c r="B231" s="126">
        <v>202</v>
      </c>
      <c r="C231" s="131" t="s">
        <v>455</v>
      </c>
      <c r="D231" s="129" t="s">
        <v>903</v>
      </c>
      <c r="E231" s="7">
        <v>7017003757</v>
      </c>
      <c r="F231" s="129" t="s">
        <v>228</v>
      </c>
      <c r="G231" s="129">
        <v>100</v>
      </c>
      <c r="H231" s="35" t="s">
        <v>904</v>
      </c>
      <c r="I231" s="129" t="s">
        <v>905</v>
      </c>
      <c r="J231" s="40">
        <v>5543.72</v>
      </c>
      <c r="K231" s="40">
        <v>4636.3</v>
      </c>
      <c r="L231" s="40">
        <v>4215.7</v>
      </c>
      <c r="M231" s="40">
        <v>4010.7</v>
      </c>
      <c r="N231" s="129">
        <v>196130.7</v>
      </c>
      <c r="O231" s="129">
        <v>202562.3</v>
      </c>
      <c r="P231" s="129">
        <v>158681.9</v>
      </c>
      <c r="Q231" s="129">
        <v>189287.7</v>
      </c>
      <c r="R231" s="84" t="s">
        <v>47</v>
      </c>
      <c r="S231" s="129">
        <v>316</v>
      </c>
      <c r="T231" s="129">
        <v>339</v>
      </c>
      <c r="U231" s="129">
        <v>350</v>
      </c>
      <c r="V231" s="129">
        <v>357</v>
      </c>
      <c r="W231" s="129" t="s">
        <v>669</v>
      </c>
      <c r="X231" s="129" t="s">
        <v>669</v>
      </c>
      <c r="Y231" s="129" t="s">
        <v>669</v>
      </c>
      <c r="Z231" s="129" t="s">
        <v>669</v>
      </c>
      <c r="AA231" s="41">
        <v>31561.7</v>
      </c>
      <c r="AB231" s="41">
        <v>30331</v>
      </c>
      <c r="AC231" s="41">
        <v>32748.641199999998</v>
      </c>
      <c r="AD231" s="41">
        <v>33253.609579999997</v>
      </c>
      <c r="AE231" s="15">
        <f>J231/N231</f>
        <v>2.8265437282383635E-2</v>
      </c>
      <c r="AF231" s="15">
        <f t="shared" ref="AF231:AH231" si="101">K231/O231</f>
        <v>2.2888266967742765E-2</v>
      </c>
      <c r="AG231" s="15">
        <f>L231/P231</f>
        <v>2.656698716110659E-2</v>
      </c>
      <c r="AH231" s="15">
        <f t="shared" si="101"/>
        <v>2.1188381495469592E-2</v>
      </c>
      <c r="AI231" s="15" t="s">
        <v>48</v>
      </c>
      <c r="AJ231" s="15" t="s">
        <v>48</v>
      </c>
      <c r="AK231" s="15" t="s">
        <v>48</v>
      </c>
      <c r="AL231" s="15" t="s">
        <v>48</v>
      </c>
    </row>
    <row r="232" spans="2:38" s="24" customFormat="1" ht="37.5" customHeight="1" x14ac:dyDescent="0.25">
      <c r="B232" s="126">
        <v>203</v>
      </c>
      <c r="C232" s="131" t="s">
        <v>455</v>
      </c>
      <c r="D232" s="129" t="s">
        <v>906</v>
      </c>
      <c r="E232" s="7">
        <v>7018026002</v>
      </c>
      <c r="F232" s="129" t="s">
        <v>228</v>
      </c>
      <c r="G232" s="129">
        <v>100</v>
      </c>
      <c r="H232" s="35" t="s">
        <v>904</v>
      </c>
      <c r="I232" s="129" t="s">
        <v>324</v>
      </c>
      <c r="J232" s="40">
        <v>1033.29</v>
      </c>
      <c r="K232" s="40">
        <v>1437.89</v>
      </c>
      <c r="L232" s="40">
        <v>1470.2</v>
      </c>
      <c r="M232" s="40">
        <v>2106.1999999999998</v>
      </c>
      <c r="N232" s="129">
        <v>196130.7</v>
      </c>
      <c r="O232" s="129">
        <v>202562.3</v>
      </c>
      <c r="P232" s="129">
        <v>158681.9</v>
      </c>
      <c r="Q232" s="129">
        <v>189287.7</v>
      </c>
      <c r="R232" s="84" t="s">
        <v>47</v>
      </c>
      <c r="S232" s="129">
        <v>391</v>
      </c>
      <c r="T232" s="129">
        <v>375</v>
      </c>
      <c r="U232" s="129">
        <v>379</v>
      </c>
      <c r="V232" s="129">
        <v>409</v>
      </c>
      <c r="W232" s="129" t="s">
        <v>669</v>
      </c>
      <c r="X232" s="129" t="s">
        <v>669</v>
      </c>
      <c r="Y232" s="129" t="s">
        <v>669</v>
      </c>
      <c r="Z232" s="129" t="s">
        <v>669</v>
      </c>
      <c r="AA232" s="41">
        <v>26053.1</v>
      </c>
      <c r="AB232" s="41">
        <v>25940.799999999999</v>
      </c>
      <c r="AC232" s="41">
        <v>28025.894319999999</v>
      </c>
      <c r="AD232" s="41">
        <v>29437.375</v>
      </c>
      <c r="AE232" s="15">
        <f t="shared" ref="AE232:AE291" si="102">J232/N232</f>
        <v>5.268374609380377E-3</v>
      </c>
      <c r="AF232" s="15">
        <f t="shared" ref="AF232:AF291" si="103">K232/O232</f>
        <v>7.0985074715285137E-3</v>
      </c>
      <c r="AG232" s="15">
        <f t="shared" ref="AG232:AG291" si="104">L232/P232</f>
        <v>9.2650768613181476E-3</v>
      </c>
      <c r="AH232" s="15">
        <f t="shared" ref="AH232:AH291" si="105">M232/Q232</f>
        <v>1.1126977611329207E-2</v>
      </c>
      <c r="AI232" s="15" t="s">
        <v>48</v>
      </c>
      <c r="AJ232" s="15" t="s">
        <v>48</v>
      </c>
      <c r="AK232" s="15" t="s">
        <v>48</v>
      </c>
      <c r="AL232" s="15" t="s">
        <v>48</v>
      </c>
    </row>
    <row r="233" spans="2:38" s="24" customFormat="1" ht="37.5" customHeight="1" x14ac:dyDescent="0.25">
      <c r="B233" s="126">
        <v>204</v>
      </c>
      <c r="C233" s="131" t="s">
        <v>455</v>
      </c>
      <c r="D233" s="129" t="s">
        <v>907</v>
      </c>
      <c r="E233" s="7">
        <v>7017001943</v>
      </c>
      <c r="F233" s="129" t="s">
        <v>228</v>
      </c>
      <c r="G233" s="129">
        <v>100</v>
      </c>
      <c r="H233" s="35" t="s">
        <v>904</v>
      </c>
      <c r="I233" s="129" t="s">
        <v>908</v>
      </c>
      <c r="J233" s="40">
        <v>4306.07</v>
      </c>
      <c r="K233" s="40">
        <v>5118.28</v>
      </c>
      <c r="L233" s="40">
        <v>3662.6</v>
      </c>
      <c r="M233" s="40">
        <v>3289.4</v>
      </c>
      <c r="N233" s="129">
        <v>196130.7</v>
      </c>
      <c r="O233" s="129">
        <v>202562.3</v>
      </c>
      <c r="P233" s="129">
        <v>158681.9</v>
      </c>
      <c r="Q233" s="129">
        <v>189287.7</v>
      </c>
      <c r="R233" s="84" t="s">
        <v>47</v>
      </c>
      <c r="S233" s="129">
        <v>1673</v>
      </c>
      <c r="T233" s="129">
        <v>1708</v>
      </c>
      <c r="U233" s="129">
        <v>1757</v>
      </c>
      <c r="V233" s="129">
        <v>1759</v>
      </c>
      <c r="W233" s="129" t="s">
        <v>669</v>
      </c>
      <c r="X233" s="129" t="s">
        <v>669</v>
      </c>
      <c r="Y233" s="129" t="s">
        <v>669</v>
      </c>
      <c r="Z233" s="129" t="s">
        <v>669</v>
      </c>
      <c r="AA233" s="41">
        <v>89401.9</v>
      </c>
      <c r="AB233" s="41">
        <v>95532.5</v>
      </c>
      <c r="AC233" s="41">
        <v>102471.8474</v>
      </c>
      <c r="AD233" s="41">
        <v>115927.65978</v>
      </c>
      <c r="AE233" s="15">
        <f t="shared" si="102"/>
        <v>2.1955104427812674E-2</v>
      </c>
      <c r="AF233" s="15">
        <f t="shared" si="103"/>
        <v>2.5267683078243088E-2</v>
      </c>
      <c r="AG233" s="15">
        <f t="shared" si="104"/>
        <v>2.3081397437262851E-2</v>
      </c>
      <c r="AH233" s="15">
        <f t="shared" si="105"/>
        <v>1.7377779961402669E-2</v>
      </c>
      <c r="AI233" s="15" t="s">
        <v>48</v>
      </c>
      <c r="AJ233" s="15" t="s">
        <v>48</v>
      </c>
      <c r="AK233" s="15" t="s">
        <v>48</v>
      </c>
      <c r="AL233" s="15" t="s">
        <v>48</v>
      </c>
    </row>
    <row r="234" spans="2:38" s="24" customFormat="1" ht="37.5" customHeight="1" x14ac:dyDescent="0.25">
      <c r="B234" s="126">
        <v>205</v>
      </c>
      <c r="C234" s="131" t="s">
        <v>455</v>
      </c>
      <c r="D234" s="129" t="s">
        <v>909</v>
      </c>
      <c r="E234" s="7">
        <v>7019036229</v>
      </c>
      <c r="F234" s="129" t="s">
        <v>228</v>
      </c>
      <c r="G234" s="129">
        <v>100</v>
      </c>
      <c r="H234" s="35" t="s">
        <v>904</v>
      </c>
      <c r="I234" s="129" t="s">
        <v>910</v>
      </c>
      <c r="J234" s="40">
        <v>220.31</v>
      </c>
      <c r="K234" s="40">
        <v>176.28</v>
      </c>
      <c r="L234" s="40">
        <v>129.30000000000001</v>
      </c>
      <c r="M234" s="40">
        <v>176.5</v>
      </c>
      <c r="N234" s="129">
        <v>196130.7</v>
      </c>
      <c r="O234" s="129">
        <v>202562.3</v>
      </c>
      <c r="P234" s="129">
        <v>158681.9</v>
      </c>
      <c r="Q234" s="129">
        <v>189287.7</v>
      </c>
      <c r="R234" s="84" t="s">
        <v>47</v>
      </c>
      <c r="S234" s="129">
        <v>510</v>
      </c>
      <c r="T234" s="129">
        <v>479</v>
      </c>
      <c r="U234" s="129">
        <v>479</v>
      </c>
      <c r="V234" s="129">
        <v>479</v>
      </c>
      <c r="W234" s="129" t="s">
        <v>669</v>
      </c>
      <c r="X234" s="129" t="s">
        <v>669</v>
      </c>
      <c r="Y234" s="129" t="s">
        <v>669</v>
      </c>
      <c r="Z234" s="129" t="s">
        <v>669</v>
      </c>
      <c r="AA234" s="41">
        <v>32301.3</v>
      </c>
      <c r="AB234" s="41">
        <v>32765.9</v>
      </c>
      <c r="AC234" s="41">
        <v>31941.259679999999</v>
      </c>
      <c r="AD234" s="41">
        <v>38634.882829999995</v>
      </c>
      <c r="AE234" s="15">
        <f t="shared" si="102"/>
        <v>1.1232815668327293E-3</v>
      </c>
      <c r="AF234" s="15">
        <f t="shared" si="103"/>
        <v>8.7025078210506109E-4</v>
      </c>
      <c r="AG234" s="15">
        <f t="shared" si="104"/>
        <v>8.1483773511660757E-4</v>
      </c>
      <c r="AH234" s="15">
        <f t="shared" si="105"/>
        <v>9.3244304833330419E-4</v>
      </c>
      <c r="AI234" s="15" t="s">
        <v>48</v>
      </c>
      <c r="AJ234" s="15" t="s">
        <v>48</v>
      </c>
      <c r="AK234" s="15" t="s">
        <v>48</v>
      </c>
      <c r="AL234" s="15" t="s">
        <v>48</v>
      </c>
    </row>
    <row r="235" spans="2:38" s="24" customFormat="1" ht="37.5" customHeight="1" x14ac:dyDescent="0.25">
      <c r="B235" s="126">
        <v>206</v>
      </c>
      <c r="C235" s="131" t="s">
        <v>455</v>
      </c>
      <c r="D235" s="129" t="s">
        <v>911</v>
      </c>
      <c r="E235" s="7">
        <v>7019036268</v>
      </c>
      <c r="F235" s="129" t="s">
        <v>228</v>
      </c>
      <c r="G235" s="129">
        <v>100</v>
      </c>
      <c r="H235" s="35" t="s">
        <v>904</v>
      </c>
      <c r="I235" s="129" t="s">
        <v>324</v>
      </c>
      <c r="J235" s="40">
        <v>2130.59</v>
      </c>
      <c r="K235" s="40">
        <v>1876.1</v>
      </c>
      <c r="L235" s="40">
        <v>1542.6</v>
      </c>
      <c r="M235" s="40">
        <v>1812.4</v>
      </c>
      <c r="N235" s="129">
        <v>196130.7</v>
      </c>
      <c r="O235" s="129">
        <v>202562.3</v>
      </c>
      <c r="P235" s="129">
        <v>158681.9</v>
      </c>
      <c r="Q235" s="129">
        <v>189287.7</v>
      </c>
      <c r="R235" s="84" t="s">
        <v>47</v>
      </c>
      <c r="S235" s="129">
        <v>692</v>
      </c>
      <c r="T235" s="129">
        <v>670</v>
      </c>
      <c r="U235" s="129">
        <v>674</v>
      </c>
      <c r="V235" s="129">
        <v>684</v>
      </c>
      <c r="W235" s="129" t="s">
        <v>669</v>
      </c>
      <c r="X235" s="129" t="s">
        <v>669</v>
      </c>
      <c r="Y235" s="129" t="s">
        <v>669</v>
      </c>
      <c r="Z235" s="129" t="s">
        <v>669</v>
      </c>
      <c r="AA235" s="41">
        <v>35076.699999999997</v>
      </c>
      <c r="AB235" s="41">
        <v>35160.300000000003</v>
      </c>
      <c r="AC235" s="41">
        <v>38285.665860000001</v>
      </c>
      <c r="AD235" s="41">
        <v>45206.623530000004</v>
      </c>
      <c r="AE235" s="15">
        <f t="shared" si="102"/>
        <v>1.0863113219908968E-2</v>
      </c>
      <c r="AF235" s="15">
        <f t="shared" si="103"/>
        <v>9.2618419123400558E-3</v>
      </c>
      <c r="AG235" s="15">
        <f t="shared" si="104"/>
        <v>9.7213355776556744E-3</v>
      </c>
      <c r="AH235" s="15">
        <f t="shared" si="105"/>
        <v>9.5748429507041405E-3</v>
      </c>
      <c r="AI235" s="15" t="s">
        <v>48</v>
      </c>
      <c r="AJ235" s="15" t="s">
        <v>48</v>
      </c>
      <c r="AK235" s="15" t="s">
        <v>48</v>
      </c>
      <c r="AL235" s="15" t="s">
        <v>48</v>
      </c>
    </row>
    <row r="236" spans="2:38" s="24" customFormat="1" ht="37.5" customHeight="1" x14ac:dyDescent="0.25">
      <c r="B236" s="126">
        <v>207</v>
      </c>
      <c r="C236" s="131" t="s">
        <v>455</v>
      </c>
      <c r="D236" s="129" t="s">
        <v>912</v>
      </c>
      <c r="E236" s="7">
        <v>7017024490</v>
      </c>
      <c r="F236" s="129" t="s">
        <v>228</v>
      </c>
      <c r="G236" s="129">
        <v>100</v>
      </c>
      <c r="H236" s="35" t="s">
        <v>904</v>
      </c>
      <c r="I236" s="129" t="s">
        <v>324</v>
      </c>
      <c r="J236" s="40">
        <v>1229.25</v>
      </c>
      <c r="K236" s="40">
        <v>771.45</v>
      </c>
      <c r="L236" s="40">
        <v>760.2</v>
      </c>
      <c r="M236" s="40">
        <v>447.8</v>
      </c>
      <c r="N236" s="129">
        <v>196130.7</v>
      </c>
      <c r="O236" s="129">
        <v>202562.3</v>
      </c>
      <c r="P236" s="129">
        <v>158681.9</v>
      </c>
      <c r="Q236" s="129">
        <v>189287.7</v>
      </c>
      <c r="R236" s="84" t="s">
        <v>47</v>
      </c>
      <c r="S236" s="129">
        <v>1769</v>
      </c>
      <c r="T236" s="129">
        <v>1704</v>
      </c>
      <c r="U236" s="129">
        <v>1671</v>
      </c>
      <c r="V236" s="129">
        <v>1660</v>
      </c>
      <c r="W236" s="129" t="s">
        <v>669</v>
      </c>
      <c r="X236" s="129" t="s">
        <v>669</v>
      </c>
      <c r="Y236" s="129" t="s">
        <v>669</v>
      </c>
      <c r="Z236" s="129" t="s">
        <v>669</v>
      </c>
      <c r="AA236" s="41">
        <v>86654.8</v>
      </c>
      <c r="AB236" s="41">
        <v>88528.4</v>
      </c>
      <c r="AC236" s="41">
        <v>96999.66412999999</v>
      </c>
      <c r="AD236" s="41">
        <v>106427.15739000001</v>
      </c>
      <c r="AE236" s="15">
        <f t="shared" si="102"/>
        <v>6.2675042713863762E-3</v>
      </c>
      <c r="AF236" s="15">
        <f t="shared" si="103"/>
        <v>3.8084579410877545E-3</v>
      </c>
      <c r="AG236" s="15">
        <f t="shared" si="104"/>
        <v>4.7907165215440453E-3</v>
      </c>
      <c r="AH236" s="15">
        <f t="shared" si="105"/>
        <v>2.3657110314088026E-3</v>
      </c>
      <c r="AI236" s="15" t="s">
        <v>48</v>
      </c>
      <c r="AJ236" s="15" t="s">
        <v>48</v>
      </c>
      <c r="AK236" s="15" t="s">
        <v>48</v>
      </c>
      <c r="AL236" s="15" t="s">
        <v>48</v>
      </c>
    </row>
    <row r="237" spans="2:38" s="24" customFormat="1" ht="37.5" customHeight="1" x14ac:dyDescent="0.25">
      <c r="B237" s="126">
        <v>208</v>
      </c>
      <c r="C237" s="131" t="s">
        <v>455</v>
      </c>
      <c r="D237" s="129" t="s">
        <v>913</v>
      </c>
      <c r="E237" s="7">
        <v>7020014808</v>
      </c>
      <c r="F237" s="129" t="s">
        <v>228</v>
      </c>
      <c r="G237" s="129">
        <v>100</v>
      </c>
      <c r="H237" s="35" t="s">
        <v>904</v>
      </c>
      <c r="I237" s="129" t="s">
        <v>910</v>
      </c>
      <c r="J237" s="40">
        <v>308.93</v>
      </c>
      <c r="K237" s="40">
        <v>359.7</v>
      </c>
      <c r="L237" s="40">
        <v>344.9</v>
      </c>
      <c r="M237" s="40">
        <v>351.6</v>
      </c>
      <c r="N237" s="129">
        <v>196130.7</v>
      </c>
      <c r="O237" s="129">
        <v>202562.3</v>
      </c>
      <c r="P237" s="129">
        <v>158681.9</v>
      </c>
      <c r="Q237" s="129">
        <v>189287.7</v>
      </c>
      <c r="R237" s="84" t="s">
        <v>47</v>
      </c>
      <c r="S237" s="129">
        <v>669</v>
      </c>
      <c r="T237" s="129">
        <v>669</v>
      </c>
      <c r="U237" s="129">
        <v>599</v>
      </c>
      <c r="V237" s="129">
        <v>570</v>
      </c>
      <c r="W237" s="129" t="s">
        <v>669</v>
      </c>
      <c r="X237" s="129" t="s">
        <v>669</v>
      </c>
      <c r="Y237" s="129" t="s">
        <v>669</v>
      </c>
      <c r="Z237" s="129" t="s">
        <v>669</v>
      </c>
      <c r="AA237" s="41">
        <v>36220.5</v>
      </c>
      <c r="AB237" s="41">
        <v>35023.9</v>
      </c>
      <c r="AC237" s="41">
        <v>38671.708679999996</v>
      </c>
      <c r="AD237" s="41">
        <v>44241.106399999997</v>
      </c>
      <c r="AE237" s="15">
        <f t="shared" si="102"/>
        <v>1.5751231194300534E-3</v>
      </c>
      <c r="AF237" s="15">
        <f t="shared" si="103"/>
        <v>1.7757499791422194E-3</v>
      </c>
      <c r="AG237" s="15">
        <f t="shared" si="104"/>
        <v>2.1735308185747712E-3</v>
      </c>
      <c r="AH237" s="15">
        <f t="shared" si="105"/>
        <v>1.8574899478413019E-3</v>
      </c>
      <c r="AI237" s="15" t="s">
        <v>48</v>
      </c>
      <c r="AJ237" s="15" t="s">
        <v>48</v>
      </c>
      <c r="AK237" s="15" t="s">
        <v>48</v>
      </c>
      <c r="AL237" s="15" t="s">
        <v>48</v>
      </c>
    </row>
    <row r="238" spans="2:38" s="24" customFormat="1" ht="37.5" customHeight="1" x14ac:dyDescent="0.25">
      <c r="B238" s="126">
        <v>209</v>
      </c>
      <c r="C238" s="131" t="s">
        <v>455</v>
      </c>
      <c r="D238" s="129" t="s">
        <v>914</v>
      </c>
      <c r="E238" s="7">
        <v>7018017544</v>
      </c>
      <c r="F238" s="129" t="s">
        <v>228</v>
      </c>
      <c r="G238" s="129">
        <v>100</v>
      </c>
      <c r="H238" s="35" t="s">
        <v>904</v>
      </c>
      <c r="I238" s="129" t="s">
        <v>324</v>
      </c>
      <c r="J238" s="40">
        <v>3589.28</v>
      </c>
      <c r="K238" s="40">
        <v>4253.34</v>
      </c>
      <c r="L238" s="40">
        <v>3767.4</v>
      </c>
      <c r="M238" s="40">
        <v>5447.4</v>
      </c>
      <c r="N238" s="129">
        <v>196130.7</v>
      </c>
      <c r="O238" s="129">
        <v>202562.3</v>
      </c>
      <c r="P238" s="129">
        <v>158681.9</v>
      </c>
      <c r="Q238" s="129">
        <v>189287.7</v>
      </c>
      <c r="R238" s="84" t="s">
        <v>47</v>
      </c>
      <c r="S238" s="129">
        <v>754</v>
      </c>
      <c r="T238" s="129">
        <v>728</v>
      </c>
      <c r="U238" s="129">
        <v>736</v>
      </c>
      <c r="V238" s="129">
        <v>733</v>
      </c>
      <c r="W238" s="129" t="s">
        <v>669</v>
      </c>
      <c r="X238" s="129" t="s">
        <v>669</v>
      </c>
      <c r="Y238" s="129" t="s">
        <v>669</v>
      </c>
      <c r="Z238" s="129" t="s">
        <v>669</v>
      </c>
      <c r="AA238" s="41">
        <v>43191.1</v>
      </c>
      <c r="AB238" s="41">
        <v>44220.2</v>
      </c>
      <c r="AC238" s="41">
        <v>46524.201950000002</v>
      </c>
      <c r="AD238" s="41">
        <v>51188.29982</v>
      </c>
      <c r="AE238" s="15">
        <f t="shared" si="102"/>
        <v>1.8300449649137029E-2</v>
      </c>
      <c r="AF238" s="15">
        <f t="shared" si="103"/>
        <v>2.0997688118667691E-2</v>
      </c>
      <c r="AG238" s="15">
        <f t="shared" si="104"/>
        <v>2.3741838231077395E-2</v>
      </c>
      <c r="AH238" s="15">
        <f t="shared" si="105"/>
        <v>2.8778415079268222E-2</v>
      </c>
      <c r="AI238" s="15" t="s">
        <v>48</v>
      </c>
      <c r="AJ238" s="15" t="s">
        <v>48</v>
      </c>
      <c r="AK238" s="15" t="s">
        <v>48</v>
      </c>
      <c r="AL238" s="15" t="s">
        <v>48</v>
      </c>
    </row>
    <row r="239" spans="2:38" s="24" customFormat="1" ht="37.5" customHeight="1" x14ac:dyDescent="0.25">
      <c r="B239" s="126">
        <v>210</v>
      </c>
      <c r="C239" s="131" t="s">
        <v>455</v>
      </c>
      <c r="D239" s="129" t="s">
        <v>915</v>
      </c>
      <c r="E239" s="7">
        <v>7019036109</v>
      </c>
      <c r="F239" s="129" t="s">
        <v>228</v>
      </c>
      <c r="G239" s="129">
        <v>100</v>
      </c>
      <c r="H239" s="35" t="s">
        <v>904</v>
      </c>
      <c r="I239" s="129" t="s">
        <v>324</v>
      </c>
      <c r="J239" s="40">
        <v>2754.92</v>
      </c>
      <c r="K239" s="40">
        <v>2494.0700000000002</v>
      </c>
      <c r="L239" s="40">
        <v>1769.7</v>
      </c>
      <c r="M239" s="40">
        <v>1470.7</v>
      </c>
      <c r="N239" s="129">
        <v>196130.7</v>
      </c>
      <c r="O239" s="129">
        <v>202562.3</v>
      </c>
      <c r="P239" s="129">
        <v>158681.9</v>
      </c>
      <c r="Q239" s="129">
        <v>189287.7</v>
      </c>
      <c r="R239" s="84" t="s">
        <v>47</v>
      </c>
      <c r="S239" s="129">
        <v>2098</v>
      </c>
      <c r="T239" s="129">
        <v>2101</v>
      </c>
      <c r="U239" s="129">
        <v>2103</v>
      </c>
      <c r="V239" s="129">
        <v>2128</v>
      </c>
      <c r="W239" s="129" t="s">
        <v>669</v>
      </c>
      <c r="X239" s="129" t="s">
        <v>669</v>
      </c>
      <c r="Y239" s="129" t="s">
        <v>669</v>
      </c>
      <c r="Z239" s="129" t="s">
        <v>669</v>
      </c>
      <c r="AA239" s="41">
        <v>109627.5</v>
      </c>
      <c r="AB239" s="41">
        <v>116626.5</v>
      </c>
      <c r="AC239" s="41">
        <v>123484.94426</v>
      </c>
      <c r="AD239" s="41">
        <v>139322.09911000001</v>
      </c>
      <c r="AE239" s="15">
        <f t="shared" si="102"/>
        <v>1.4046347665102913E-2</v>
      </c>
      <c r="AF239" s="15">
        <f t="shared" si="103"/>
        <v>1.2312607034971465E-2</v>
      </c>
      <c r="AG239" s="15">
        <f t="shared" si="104"/>
        <v>1.1152500694786236E-2</v>
      </c>
      <c r="AH239" s="15">
        <f t="shared" si="105"/>
        <v>7.7696543409846493E-3</v>
      </c>
      <c r="AI239" s="15" t="s">
        <v>48</v>
      </c>
      <c r="AJ239" s="15" t="s">
        <v>48</v>
      </c>
      <c r="AK239" s="15" t="s">
        <v>48</v>
      </c>
      <c r="AL239" s="15" t="s">
        <v>48</v>
      </c>
    </row>
    <row r="240" spans="2:38" s="24" customFormat="1" ht="37.5" customHeight="1" x14ac:dyDescent="0.25">
      <c r="B240" s="126">
        <v>211</v>
      </c>
      <c r="C240" s="131" t="s">
        <v>455</v>
      </c>
      <c r="D240" s="129" t="s">
        <v>916</v>
      </c>
      <c r="E240" s="7">
        <v>7018039509</v>
      </c>
      <c r="F240" s="129" t="s">
        <v>228</v>
      </c>
      <c r="G240" s="129">
        <v>100</v>
      </c>
      <c r="H240" s="35" t="s">
        <v>904</v>
      </c>
      <c r="I240" s="129" t="s">
        <v>324</v>
      </c>
      <c r="J240" s="40">
        <v>2465.5</v>
      </c>
      <c r="K240" s="40">
        <v>1938.36</v>
      </c>
      <c r="L240" s="40">
        <v>404</v>
      </c>
      <c r="M240" s="40">
        <v>0</v>
      </c>
      <c r="N240" s="129">
        <v>196130.7</v>
      </c>
      <c r="O240" s="129">
        <v>202562.3</v>
      </c>
      <c r="P240" s="129">
        <v>158681.9</v>
      </c>
      <c r="Q240" s="129">
        <v>189287.7</v>
      </c>
      <c r="R240" s="84" t="s">
        <v>47</v>
      </c>
      <c r="S240" s="129">
        <v>1013</v>
      </c>
      <c r="T240" s="129">
        <v>914</v>
      </c>
      <c r="U240" s="129">
        <v>859</v>
      </c>
      <c r="V240" s="129">
        <v>813</v>
      </c>
      <c r="W240" s="129" t="s">
        <v>669</v>
      </c>
      <c r="X240" s="129" t="s">
        <v>669</v>
      </c>
      <c r="Y240" s="129" t="s">
        <v>669</v>
      </c>
      <c r="Z240" s="129" t="s">
        <v>669</v>
      </c>
      <c r="AA240" s="41">
        <v>49652.9</v>
      </c>
      <c r="AB240" s="41">
        <v>63332.3</v>
      </c>
      <c r="AC240" s="41">
        <v>37323.836350000005</v>
      </c>
      <c r="AD240" s="41">
        <v>55088.027679999999</v>
      </c>
      <c r="AE240" s="15">
        <f t="shared" si="102"/>
        <v>1.2570699028759902E-2</v>
      </c>
      <c r="AF240" s="15">
        <f t="shared" si="103"/>
        <v>9.569204141145711E-3</v>
      </c>
      <c r="AG240" s="15">
        <f t="shared" si="104"/>
        <v>2.5459740524911788E-3</v>
      </c>
      <c r="AH240" s="15">
        <f t="shared" si="105"/>
        <v>0</v>
      </c>
      <c r="AI240" s="15" t="s">
        <v>48</v>
      </c>
      <c r="AJ240" s="15" t="s">
        <v>48</v>
      </c>
      <c r="AK240" s="15" t="s">
        <v>48</v>
      </c>
      <c r="AL240" s="15" t="s">
        <v>48</v>
      </c>
    </row>
    <row r="241" spans="2:38" s="24" customFormat="1" ht="37.5" customHeight="1" x14ac:dyDescent="0.25">
      <c r="B241" s="126">
        <v>212</v>
      </c>
      <c r="C241" s="131" t="s">
        <v>455</v>
      </c>
      <c r="D241" s="129" t="s">
        <v>917</v>
      </c>
      <c r="E241" s="7">
        <v>7019015959</v>
      </c>
      <c r="F241" s="129" t="s">
        <v>228</v>
      </c>
      <c r="G241" s="129">
        <v>100</v>
      </c>
      <c r="H241" s="35" t="s">
        <v>904</v>
      </c>
      <c r="I241" s="129" t="s">
        <v>324</v>
      </c>
      <c r="J241" s="40">
        <v>3758.24</v>
      </c>
      <c r="K241" s="40">
        <v>4387.3</v>
      </c>
      <c r="L241" s="40">
        <v>3675.3</v>
      </c>
      <c r="M241" s="40">
        <v>5616.1</v>
      </c>
      <c r="N241" s="129">
        <v>196130.7</v>
      </c>
      <c r="O241" s="129">
        <v>202562.3</v>
      </c>
      <c r="P241" s="129">
        <v>158681.9</v>
      </c>
      <c r="Q241" s="129">
        <v>189287.7</v>
      </c>
      <c r="R241" s="84" t="s">
        <v>47</v>
      </c>
      <c r="S241" s="129">
        <v>1719</v>
      </c>
      <c r="T241" s="129">
        <v>2167</v>
      </c>
      <c r="U241" s="129">
        <v>2364</v>
      </c>
      <c r="V241" s="129">
        <v>2574</v>
      </c>
      <c r="W241" s="129" t="s">
        <v>669</v>
      </c>
      <c r="X241" s="129" t="s">
        <v>669</v>
      </c>
      <c r="Y241" s="129" t="s">
        <v>669</v>
      </c>
      <c r="Z241" s="129" t="s">
        <v>669</v>
      </c>
      <c r="AA241" s="41">
        <v>112280.9</v>
      </c>
      <c r="AB241" s="41">
        <v>147956.4</v>
      </c>
      <c r="AC241" s="41">
        <v>175031.79537000001</v>
      </c>
      <c r="AD241" s="41">
        <v>196181.71896999999</v>
      </c>
      <c r="AE241" s="15">
        <f t="shared" si="102"/>
        <v>1.9161916008049732E-2</v>
      </c>
      <c r="AF241" s="15">
        <f t="shared" si="103"/>
        <v>2.1659015522631806E-2</v>
      </c>
      <c r="AG241" s="15">
        <f t="shared" si="104"/>
        <v>2.3161431770101066E-2</v>
      </c>
      <c r="AH241" s="15">
        <f t="shared" si="105"/>
        <v>2.9669651012717679E-2</v>
      </c>
      <c r="AI241" s="15" t="s">
        <v>48</v>
      </c>
      <c r="AJ241" s="15" t="s">
        <v>48</v>
      </c>
      <c r="AK241" s="15" t="s">
        <v>48</v>
      </c>
      <c r="AL241" s="15" t="s">
        <v>48</v>
      </c>
    </row>
    <row r="242" spans="2:38" s="24" customFormat="1" ht="37.5" customHeight="1" x14ac:dyDescent="0.25">
      <c r="B242" s="126">
        <v>213</v>
      </c>
      <c r="C242" s="131" t="s">
        <v>455</v>
      </c>
      <c r="D242" s="129" t="s">
        <v>918</v>
      </c>
      <c r="E242" s="7">
        <v>7021041530</v>
      </c>
      <c r="F242" s="129" t="s">
        <v>228</v>
      </c>
      <c r="G242" s="129">
        <v>100</v>
      </c>
      <c r="H242" s="35" t="s">
        <v>904</v>
      </c>
      <c r="I242" s="129" t="s">
        <v>919</v>
      </c>
      <c r="J242" s="40">
        <v>1184.68</v>
      </c>
      <c r="K242" s="40">
        <v>277.82</v>
      </c>
      <c r="L242" s="40">
        <v>255.2</v>
      </c>
      <c r="M242" s="40">
        <v>502.9</v>
      </c>
      <c r="N242" s="129">
        <v>196130.7</v>
      </c>
      <c r="O242" s="129">
        <v>202562.3</v>
      </c>
      <c r="P242" s="129">
        <v>158681.9</v>
      </c>
      <c r="Q242" s="129">
        <v>189287.7</v>
      </c>
      <c r="R242" s="84" t="s">
        <v>47</v>
      </c>
      <c r="S242" s="129">
        <v>878</v>
      </c>
      <c r="T242" s="129">
        <v>823</v>
      </c>
      <c r="U242" s="129">
        <v>807</v>
      </c>
      <c r="V242" s="129">
        <v>765</v>
      </c>
      <c r="W242" s="129" t="s">
        <v>669</v>
      </c>
      <c r="X242" s="129" t="s">
        <v>669</v>
      </c>
      <c r="Y242" s="129" t="s">
        <v>669</v>
      </c>
      <c r="Z242" s="129" t="s">
        <v>669</v>
      </c>
      <c r="AA242" s="41">
        <v>56833</v>
      </c>
      <c r="AB242" s="41">
        <v>58319.8</v>
      </c>
      <c r="AC242" s="41">
        <v>64532.293399999995</v>
      </c>
      <c r="AD242" s="41">
        <v>72604.672680000003</v>
      </c>
      <c r="AE242" s="15">
        <f t="shared" si="102"/>
        <v>6.0402578484653347E-3</v>
      </c>
      <c r="AF242" s="15">
        <f t="shared" si="103"/>
        <v>1.3715286605651693E-3</v>
      </c>
      <c r="AG242" s="15">
        <f t="shared" si="104"/>
        <v>1.6082489559300715E-3</v>
      </c>
      <c r="AH242" s="15">
        <f t="shared" si="105"/>
        <v>2.6568023173190861E-3</v>
      </c>
      <c r="AI242" s="15" t="s">
        <v>48</v>
      </c>
      <c r="AJ242" s="15" t="s">
        <v>48</v>
      </c>
      <c r="AK242" s="15" t="s">
        <v>48</v>
      </c>
      <c r="AL242" s="15" t="s">
        <v>48</v>
      </c>
    </row>
    <row r="243" spans="2:38" s="24" customFormat="1" ht="37.5" customHeight="1" x14ac:dyDescent="0.25">
      <c r="B243" s="126">
        <v>214</v>
      </c>
      <c r="C243" s="131" t="s">
        <v>455</v>
      </c>
      <c r="D243" s="129" t="s">
        <v>920</v>
      </c>
      <c r="E243" s="7">
        <v>7020016001</v>
      </c>
      <c r="F243" s="129" t="s">
        <v>228</v>
      </c>
      <c r="G243" s="129">
        <v>100</v>
      </c>
      <c r="H243" s="35" t="s">
        <v>904</v>
      </c>
      <c r="I243" s="129" t="s">
        <v>905</v>
      </c>
      <c r="J243" s="40">
        <v>6526.18</v>
      </c>
      <c r="K243" s="40">
        <v>6480.29</v>
      </c>
      <c r="L243" s="40">
        <v>4953.3999999999996</v>
      </c>
      <c r="M243" s="40">
        <v>5261.7</v>
      </c>
      <c r="N243" s="129">
        <v>196130.7</v>
      </c>
      <c r="O243" s="129">
        <v>202562.3</v>
      </c>
      <c r="P243" s="129">
        <v>158681.9</v>
      </c>
      <c r="Q243" s="129">
        <v>189287.7</v>
      </c>
      <c r="R243" s="84" t="s">
        <v>47</v>
      </c>
      <c r="S243" s="129">
        <v>1348</v>
      </c>
      <c r="T243" s="129">
        <v>1323</v>
      </c>
      <c r="U243" s="129">
        <v>1317</v>
      </c>
      <c r="V243" s="129">
        <v>1309</v>
      </c>
      <c r="W243" s="129" t="s">
        <v>669</v>
      </c>
      <c r="X243" s="129" t="s">
        <v>669</v>
      </c>
      <c r="Y243" s="129" t="s">
        <v>669</v>
      </c>
      <c r="Z243" s="129" t="s">
        <v>669</v>
      </c>
      <c r="AA243" s="41">
        <v>87165.5</v>
      </c>
      <c r="AB243" s="41">
        <v>89142.399999999994</v>
      </c>
      <c r="AC243" s="41">
        <v>89891.339800000002</v>
      </c>
      <c r="AD243" s="41">
        <v>100493.74534000001</v>
      </c>
      <c r="AE243" s="15">
        <f t="shared" si="102"/>
        <v>3.3274647977088748E-2</v>
      </c>
      <c r="AF243" s="15">
        <f t="shared" si="103"/>
        <v>3.1991589747944214E-2</v>
      </c>
      <c r="AG243" s="15">
        <f t="shared" si="104"/>
        <v>3.1215910573291598E-2</v>
      </c>
      <c r="AH243" s="15">
        <f t="shared" si="105"/>
        <v>2.7797368767225761E-2</v>
      </c>
      <c r="AI243" s="15" t="s">
        <v>48</v>
      </c>
      <c r="AJ243" s="15" t="s">
        <v>48</v>
      </c>
      <c r="AK243" s="15" t="s">
        <v>48</v>
      </c>
      <c r="AL243" s="15" t="s">
        <v>48</v>
      </c>
    </row>
    <row r="244" spans="2:38" s="24" customFormat="1" ht="37.5" customHeight="1" x14ac:dyDescent="0.25">
      <c r="B244" s="126">
        <v>215</v>
      </c>
      <c r="C244" s="131" t="s">
        <v>455</v>
      </c>
      <c r="D244" s="129" t="s">
        <v>921</v>
      </c>
      <c r="E244" s="7">
        <v>7019036236</v>
      </c>
      <c r="F244" s="129" t="s">
        <v>228</v>
      </c>
      <c r="G244" s="129">
        <v>100</v>
      </c>
      <c r="H244" s="35" t="s">
        <v>904</v>
      </c>
      <c r="I244" s="129" t="s">
        <v>922</v>
      </c>
      <c r="J244" s="40">
        <v>462.93</v>
      </c>
      <c r="K244" s="40">
        <v>522.82000000000005</v>
      </c>
      <c r="L244" s="40">
        <v>437.7</v>
      </c>
      <c r="M244" s="40">
        <v>536.29999999999995</v>
      </c>
      <c r="N244" s="129">
        <v>196130.7</v>
      </c>
      <c r="O244" s="129">
        <v>202562.3</v>
      </c>
      <c r="P244" s="129">
        <v>158681.9</v>
      </c>
      <c r="Q244" s="129">
        <v>189287.7</v>
      </c>
      <c r="R244" s="84" t="s">
        <v>47</v>
      </c>
      <c r="S244" s="129">
        <v>1134</v>
      </c>
      <c r="T244" s="129">
        <v>1139</v>
      </c>
      <c r="U244" s="129">
        <v>1173</v>
      </c>
      <c r="V244" s="129">
        <v>1234</v>
      </c>
      <c r="W244" s="129" t="s">
        <v>669</v>
      </c>
      <c r="X244" s="129" t="s">
        <v>669</v>
      </c>
      <c r="Y244" s="129" t="s">
        <v>669</v>
      </c>
      <c r="Z244" s="129" t="s">
        <v>669</v>
      </c>
      <c r="AA244" s="41">
        <v>63901.7</v>
      </c>
      <c r="AB244" s="41">
        <v>64472.1</v>
      </c>
      <c r="AC244" s="41">
        <v>68322.403269999995</v>
      </c>
      <c r="AD244" s="41">
        <v>80664.57018000001</v>
      </c>
      <c r="AE244" s="15">
        <f t="shared" si="102"/>
        <v>2.3603138111473626E-3</v>
      </c>
      <c r="AF244" s="15">
        <f t="shared" si="103"/>
        <v>2.5810330945096895E-3</v>
      </c>
      <c r="AG244" s="15">
        <f t="shared" si="104"/>
        <v>2.7583486207311608E-3</v>
      </c>
      <c r="AH244" s="15">
        <f t="shared" si="105"/>
        <v>2.8332532964371162E-3</v>
      </c>
      <c r="AI244" s="15" t="s">
        <v>48</v>
      </c>
      <c r="AJ244" s="15" t="s">
        <v>48</v>
      </c>
      <c r="AK244" s="15" t="s">
        <v>48</v>
      </c>
      <c r="AL244" s="15" t="s">
        <v>48</v>
      </c>
    </row>
    <row r="245" spans="2:38" s="24" customFormat="1" ht="37.5" customHeight="1" x14ac:dyDescent="0.25">
      <c r="B245" s="126">
        <v>216</v>
      </c>
      <c r="C245" s="131" t="s">
        <v>455</v>
      </c>
      <c r="D245" s="129" t="s">
        <v>923</v>
      </c>
      <c r="E245" s="7">
        <v>7017024919</v>
      </c>
      <c r="F245" s="129" t="s">
        <v>228</v>
      </c>
      <c r="G245" s="129">
        <v>100</v>
      </c>
      <c r="H245" s="35" t="s">
        <v>904</v>
      </c>
      <c r="I245" s="129" t="s">
        <v>324</v>
      </c>
      <c r="J245" s="40">
        <v>38.409999999999997</v>
      </c>
      <c r="K245" s="40">
        <v>0</v>
      </c>
      <c r="L245" s="40">
        <v>0</v>
      </c>
      <c r="M245" s="40">
        <v>0</v>
      </c>
      <c r="N245" s="129">
        <v>196130.7</v>
      </c>
      <c r="O245" s="129">
        <v>202562.3</v>
      </c>
      <c r="P245" s="129">
        <v>158681.9</v>
      </c>
      <c r="Q245" s="129">
        <v>189287.7</v>
      </c>
      <c r="R245" s="84" t="s">
        <v>47</v>
      </c>
      <c r="S245" s="129">
        <v>514</v>
      </c>
      <c r="T245" s="129">
        <v>543</v>
      </c>
      <c r="U245" s="129">
        <v>648</v>
      </c>
      <c r="V245" s="129">
        <v>690</v>
      </c>
      <c r="W245" s="129" t="s">
        <v>669</v>
      </c>
      <c r="X245" s="129" t="s">
        <v>669</v>
      </c>
      <c r="Y245" s="129" t="s">
        <v>669</v>
      </c>
      <c r="Z245" s="129" t="s">
        <v>669</v>
      </c>
      <c r="AA245" s="41">
        <v>44490.8</v>
      </c>
      <c r="AB245" s="41">
        <v>34145.9</v>
      </c>
      <c r="AC245" s="41">
        <v>38503.742979999995</v>
      </c>
      <c r="AD245" s="41">
        <v>43380.908710000003</v>
      </c>
      <c r="AE245" s="15">
        <f t="shared" si="102"/>
        <v>1.9583879525234956E-4</v>
      </c>
      <c r="AF245" s="15">
        <f t="shared" si="103"/>
        <v>0</v>
      </c>
      <c r="AG245" s="15">
        <f t="shared" si="104"/>
        <v>0</v>
      </c>
      <c r="AH245" s="15">
        <f t="shared" si="105"/>
        <v>0</v>
      </c>
      <c r="AI245" s="15" t="s">
        <v>48</v>
      </c>
      <c r="AJ245" s="15" t="s">
        <v>48</v>
      </c>
      <c r="AK245" s="15" t="s">
        <v>48</v>
      </c>
      <c r="AL245" s="15" t="s">
        <v>48</v>
      </c>
    </row>
    <row r="246" spans="2:38" s="24" customFormat="1" ht="37.5" customHeight="1" x14ac:dyDescent="0.25">
      <c r="B246" s="126">
        <v>217</v>
      </c>
      <c r="C246" s="131" t="s">
        <v>455</v>
      </c>
      <c r="D246" s="129" t="s">
        <v>924</v>
      </c>
      <c r="E246" s="7">
        <v>7017027148</v>
      </c>
      <c r="F246" s="129" t="s">
        <v>228</v>
      </c>
      <c r="G246" s="129">
        <v>100</v>
      </c>
      <c r="H246" s="35" t="s">
        <v>904</v>
      </c>
      <c r="I246" s="129" t="s">
        <v>324</v>
      </c>
      <c r="J246" s="40">
        <v>3756.66</v>
      </c>
      <c r="K246" s="40">
        <v>3218.14</v>
      </c>
      <c r="L246" s="40">
        <v>1765.3</v>
      </c>
      <c r="M246" s="40">
        <v>2402.8000000000002</v>
      </c>
      <c r="N246" s="129">
        <v>196130.7</v>
      </c>
      <c r="O246" s="129">
        <v>202562.3</v>
      </c>
      <c r="P246" s="129">
        <v>158681.9</v>
      </c>
      <c r="Q246" s="129">
        <v>189287.7</v>
      </c>
      <c r="R246" s="84" t="s">
        <v>47</v>
      </c>
      <c r="S246" s="129">
        <v>991</v>
      </c>
      <c r="T246" s="129">
        <v>1038</v>
      </c>
      <c r="U246" s="129">
        <v>1051</v>
      </c>
      <c r="V246" s="129">
        <v>1039</v>
      </c>
      <c r="W246" s="129" t="s">
        <v>669</v>
      </c>
      <c r="X246" s="129" t="s">
        <v>669</v>
      </c>
      <c r="Y246" s="129" t="s">
        <v>669</v>
      </c>
      <c r="Z246" s="129" t="s">
        <v>669</v>
      </c>
      <c r="AA246" s="41">
        <v>47870.1</v>
      </c>
      <c r="AB246" s="41">
        <v>49831.5</v>
      </c>
      <c r="AC246" s="41">
        <v>54460.077499999999</v>
      </c>
      <c r="AD246" s="41">
        <v>62574.513579999999</v>
      </c>
      <c r="AE246" s="15">
        <f t="shared" si="102"/>
        <v>1.9153860155498349E-2</v>
      </c>
      <c r="AF246" s="15">
        <f t="shared" si="103"/>
        <v>1.5887161628792723E-2</v>
      </c>
      <c r="AG246" s="15">
        <f t="shared" si="104"/>
        <v>1.1124772264511579E-2</v>
      </c>
      <c r="AH246" s="15">
        <f t="shared" si="105"/>
        <v>1.2693904569604893E-2</v>
      </c>
      <c r="AI246" s="15" t="s">
        <v>48</v>
      </c>
      <c r="AJ246" s="15" t="s">
        <v>48</v>
      </c>
      <c r="AK246" s="15" t="s">
        <v>48</v>
      </c>
      <c r="AL246" s="15" t="s">
        <v>48</v>
      </c>
    </row>
    <row r="247" spans="2:38" s="24" customFormat="1" ht="37.5" customHeight="1" x14ac:dyDescent="0.25">
      <c r="B247" s="126">
        <v>218</v>
      </c>
      <c r="C247" s="131" t="s">
        <v>455</v>
      </c>
      <c r="D247" s="129" t="s">
        <v>925</v>
      </c>
      <c r="E247" s="7">
        <v>7020014406</v>
      </c>
      <c r="F247" s="129" t="s">
        <v>228</v>
      </c>
      <c r="G247" s="129">
        <v>100</v>
      </c>
      <c r="H247" s="35" t="s">
        <v>904</v>
      </c>
      <c r="I247" s="129" t="s">
        <v>324</v>
      </c>
      <c r="J247" s="40">
        <v>1270.8</v>
      </c>
      <c r="K247" s="40">
        <v>1050.17</v>
      </c>
      <c r="L247" s="40">
        <v>411.8</v>
      </c>
      <c r="M247" s="40">
        <v>479.4</v>
      </c>
      <c r="N247" s="129">
        <v>196130.7</v>
      </c>
      <c r="O247" s="129">
        <v>202562.3</v>
      </c>
      <c r="P247" s="129">
        <v>158681.9</v>
      </c>
      <c r="Q247" s="129">
        <v>189287.7</v>
      </c>
      <c r="R247" s="84" t="s">
        <v>47</v>
      </c>
      <c r="S247" s="129">
        <v>1111</v>
      </c>
      <c r="T247" s="129">
        <v>1206</v>
      </c>
      <c r="U247" s="129">
        <v>1178</v>
      </c>
      <c r="V247" s="129">
        <v>1156</v>
      </c>
      <c r="W247" s="129" t="s">
        <v>669</v>
      </c>
      <c r="X247" s="129" t="s">
        <v>669</v>
      </c>
      <c r="Y247" s="129" t="s">
        <v>669</v>
      </c>
      <c r="Z247" s="129" t="s">
        <v>669</v>
      </c>
      <c r="AA247" s="41">
        <v>55506.2</v>
      </c>
      <c r="AB247" s="41">
        <v>63130.6</v>
      </c>
      <c r="AC247" s="41">
        <v>66531.573680000001</v>
      </c>
      <c r="AD247" s="41">
        <v>73404.682620000007</v>
      </c>
      <c r="AE247" s="15">
        <f t="shared" si="102"/>
        <v>6.47935279892439E-3</v>
      </c>
      <c r="AF247" s="15">
        <f t="shared" si="103"/>
        <v>5.1844296791653732E-3</v>
      </c>
      <c r="AG247" s="15">
        <f t="shared" si="104"/>
        <v>2.595128997068979E-3</v>
      </c>
      <c r="AH247" s="15">
        <f t="shared" si="105"/>
        <v>2.5326526763228669E-3</v>
      </c>
      <c r="AI247" s="15" t="s">
        <v>48</v>
      </c>
      <c r="AJ247" s="15" t="s">
        <v>48</v>
      </c>
      <c r="AK247" s="15" t="s">
        <v>48</v>
      </c>
      <c r="AL247" s="15" t="s">
        <v>48</v>
      </c>
    </row>
    <row r="248" spans="2:38" s="24" customFormat="1" ht="37.5" customHeight="1" x14ac:dyDescent="0.25">
      <c r="B248" s="126">
        <v>219</v>
      </c>
      <c r="C248" s="131" t="s">
        <v>455</v>
      </c>
      <c r="D248" s="129" t="s">
        <v>926</v>
      </c>
      <c r="E248" s="7">
        <v>7017115595</v>
      </c>
      <c r="F248" s="129" t="s">
        <v>228</v>
      </c>
      <c r="G248" s="129">
        <v>100</v>
      </c>
      <c r="H248" s="35" t="s">
        <v>904</v>
      </c>
      <c r="I248" s="129" t="s">
        <v>927</v>
      </c>
      <c r="J248" s="40">
        <v>207.99</v>
      </c>
      <c r="K248" s="40">
        <v>125.89</v>
      </c>
      <c r="L248" s="40">
        <v>43.7</v>
      </c>
      <c r="M248" s="40">
        <v>41.5</v>
      </c>
      <c r="N248" s="129">
        <v>196130.7</v>
      </c>
      <c r="O248" s="129">
        <v>202562.3</v>
      </c>
      <c r="P248" s="129">
        <v>158681.9</v>
      </c>
      <c r="Q248" s="129">
        <v>189287.7</v>
      </c>
      <c r="R248" s="84" t="s">
        <v>47</v>
      </c>
      <c r="S248" s="129">
        <v>716</v>
      </c>
      <c r="T248" s="129">
        <v>738</v>
      </c>
      <c r="U248" s="129">
        <v>743</v>
      </c>
      <c r="V248" s="129">
        <v>779</v>
      </c>
      <c r="W248" s="129" t="s">
        <v>669</v>
      </c>
      <c r="X248" s="129" t="s">
        <v>669</v>
      </c>
      <c r="Y248" s="129" t="s">
        <v>669</v>
      </c>
      <c r="Z248" s="129" t="s">
        <v>669</v>
      </c>
      <c r="AA248" s="41">
        <v>51099.199999999997</v>
      </c>
      <c r="AB248" s="41">
        <v>52830.3</v>
      </c>
      <c r="AC248" s="41">
        <v>54326.11436</v>
      </c>
      <c r="AD248" s="41">
        <v>61739.072930000002</v>
      </c>
      <c r="AE248" s="15">
        <f t="shared" si="102"/>
        <v>1.0604663114953446E-3</v>
      </c>
      <c r="AF248" s="15">
        <f t="shared" si="103"/>
        <v>6.2148780893581882E-4</v>
      </c>
      <c r="AG248" s="15">
        <f t="shared" si="104"/>
        <v>2.7539372795511022E-4</v>
      </c>
      <c r="AH248" s="15">
        <f t="shared" si="105"/>
        <v>2.1924298303587606E-4</v>
      </c>
      <c r="AI248" s="15" t="s">
        <v>48</v>
      </c>
      <c r="AJ248" s="15" t="s">
        <v>48</v>
      </c>
      <c r="AK248" s="15" t="s">
        <v>48</v>
      </c>
      <c r="AL248" s="15" t="s">
        <v>48</v>
      </c>
    </row>
    <row r="249" spans="2:38" s="24" customFormat="1" ht="37.5" customHeight="1" x14ac:dyDescent="0.25">
      <c r="B249" s="126">
        <v>220</v>
      </c>
      <c r="C249" s="131" t="s">
        <v>455</v>
      </c>
      <c r="D249" s="129" t="s">
        <v>928</v>
      </c>
      <c r="E249" s="7">
        <v>7021006800</v>
      </c>
      <c r="F249" s="129" t="s">
        <v>228</v>
      </c>
      <c r="G249" s="129">
        <v>100</v>
      </c>
      <c r="H249" s="35" t="s">
        <v>904</v>
      </c>
      <c r="I249" s="129" t="s">
        <v>324</v>
      </c>
      <c r="J249" s="40">
        <v>2263.5300000000002</v>
      </c>
      <c r="K249" s="40">
        <v>2200.4</v>
      </c>
      <c r="L249" s="40">
        <v>1323.1</v>
      </c>
      <c r="M249" s="40">
        <v>1324.2</v>
      </c>
      <c r="N249" s="129">
        <v>196130.7</v>
      </c>
      <c r="O249" s="129">
        <v>202562.3</v>
      </c>
      <c r="P249" s="129">
        <v>158681.9</v>
      </c>
      <c r="Q249" s="129">
        <v>189287.7</v>
      </c>
      <c r="R249" s="84" t="s">
        <v>47</v>
      </c>
      <c r="S249" s="129">
        <v>1173</v>
      </c>
      <c r="T249" s="129">
        <v>1206</v>
      </c>
      <c r="U249" s="129">
        <v>1234</v>
      </c>
      <c r="V249" s="129">
        <v>1243</v>
      </c>
      <c r="W249" s="129" t="s">
        <v>669</v>
      </c>
      <c r="X249" s="129" t="s">
        <v>669</v>
      </c>
      <c r="Y249" s="129" t="s">
        <v>669</v>
      </c>
      <c r="Z249" s="129" t="s">
        <v>669</v>
      </c>
      <c r="AA249" s="41">
        <v>60463.1</v>
      </c>
      <c r="AB249" s="41">
        <v>62162.3</v>
      </c>
      <c r="AC249" s="41">
        <v>66545.170939999996</v>
      </c>
      <c r="AD249" s="41">
        <v>75894.787459999992</v>
      </c>
      <c r="AE249" s="15">
        <f t="shared" si="102"/>
        <v>1.1540926535213509E-2</v>
      </c>
      <c r="AF249" s="15">
        <f t="shared" si="103"/>
        <v>1.0862830842659273E-2</v>
      </c>
      <c r="AG249" s="15">
        <f t="shared" si="104"/>
        <v>8.3380650219086107E-3</v>
      </c>
      <c r="AH249" s="15">
        <f t="shared" si="105"/>
        <v>6.9957001960507734E-3</v>
      </c>
      <c r="AI249" s="15" t="s">
        <v>48</v>
      </c>
      <c r="AJ249" s="15" t="s">
        <v>48</v>
      </c>
      <c r="AK249" s="15" t="s">
        <v>48</v>
      </c>
      <c r="AL249" s="15" t="s">
        <v>48</v>
      </c>
    </row>
    <row r="250" spans="2:38" s="24" customFormat="1" ht="37.5" customHeight="1" x14ac:dyDescent="0.25">
      <c r="B250" s="126">
        <v>221</v>
      </c>
      <c r="C250" s="131" t="s">
        <v>455</v>
      </c>
      <c r="D250" s="129" t="s">
        <v>929</v>
      </c>
      <c r="E250" s="7">
        <v>7017001849</v>
      </c>
      <c r="F250" s="129" t="s">
        <v>228</v>
      </c>
      <c r="G250" s="129">
        <v>100</v>
      </c>
      <c r="H250" s="35" t="s">
        <v>904</v>
      </c>
      <c r="I250" s="129" t="s">
        <v>910</v>
      </c>
      <c r="J250" s="40">
        <v>7050.66</v>
      </c>
      <c r="K250" s="40">
        <v>7183.16</v>
      </c>
      <c r="L250" s="40">
        <v>3962.9</v>
      </c>
      <c r="M250" s="40">
        <v>4645.5</v>
      </c>
      <c r="N250" s="129">
        <v>196130.7</v>
      </c>
      <c r="O250" s="129">
        <v>202562.3</v>
      </c>
      <c r="P250" s="129">
        <v>158681.9</v>
      </c>
      <c r="Q250" s="129">
        <v>189287.7</v>
      </c>
      <c r="R250" s="84" t="s">
        <v>47</v>
      </c>
      <c r="S250" s="129">
        <v>764</v>
      </c>
      <c r="T250" s="129">
        <v>735</v>
      </c>
      <c r="U250" s="129">
        <v>761</v>
      </c>
      <c r="V250" s="129">
        <v>768</v>
      </c>
      <c r="W250" s="129" t="s">
        <v>669</v>
      </c>
      <c r="X250" s="129" t="s">
        <v>669</v>
      </c>
      <c r="Y250" s="129" t="s">
        <v>669</v>
      </c>
      <c r="Z250" s="129" t="s">
        <v>669</v>
      </c>
      <c r="AA250" s="41">
        <v>44746.6</v>
      </c>
      <c r="AB250" s="41">
        <v>45236.2</v>
      </c>
      <c r="AC250" s="41">
        <v>49351.445229999998</v>
      </c>
      <c r="AD250" s="41">
        <v>55895.960530000004</v>
      </c>
      <c r="AE250" s="15">
        <f t="shared" si="102"/>
        <v>3.5948783132880267E-2</v>
      </c>
      <c r="AF250" s="15">
        <f t="shared" si="103"/>
        <v>3.5461485182583338E-2</v>
      </c>
      <c r="AG250" s="15">
        <f t="shared" si="104"/>
        <v>2.4973862803508152E-2</v>
      </c>
      <c r="AH250" s="15">
        <f t="shared" si="105"/>
        <v>2.45420066914015E-2</v>
      </c>
      <c r="AI250" s="15" t="s">
        <v>48</v>
      </c>
      <c r="AJ250" s="15" t="s">
        <v>48</v>
      </c>
      <c r="AK250" s="15" t="s">
        <v>48</v>
      </c>
      <c r="AL250" s="15" t="s">
        <v>48</v>
      </c>
    </row>
    <row r="251" spans="2:38" s="24" customFormat="1" ht="37.5" customHeight="1" x14ac:dyDescent="0.25">
      <c r="B251" s="126">
        <v>222</v>
      </c>
      <c r="C251" s="131" t="s">
        <v>455</v>
      </c>
      <c r="D251" s="129" t="s">
        <v>930</v>
      </c>
      <c r="E251" s="7">
        <v>7020014452</v>
      </c>
      <c r="F251" s="129" t="s">
        <v>228</v>
      </c>
      <c r="G251" s="129">
        <v>100</v>
      </c>
      <c r="H251" s="35" t="s">
        <v>904</v>
      </c>
      <c r="I251" s="129" t="s">
        <v>905</v>
      </c>
      <c r="J251" s="40">
        <v>2114.17</v>
      </c>
      <c r="K251" s="40">
        <v>1955.84</v>
      </c>
      <c r="L251" s="40">
        <v>1359.9</v>
      </c>
      <c r="M251" s="40">
        <v>1684.4</v>
      </c>
      <c r="N251" s="129">
        <v>196130.7</v>
      </c>
      <c r="O251" s="129">
        <v>202562.3</v>
      </c>
      <c r="P251" s="129">
        <v>158681.9</v>
      </c>
      <c r="Q251" s="129">
        <v>189287.7</v>
      </c>
      <c r="R251" s="84" t="s">
        <v>47</v>
      </c>
      <c r="S251" s="129">
        <v>1180</v>
      </c>
      <c r="T251" s="129">
        <v>1223</v>
      </c>
      <c r="U251" s="129">
        <v>1277</v>
      </c>
      <c r="V251" s="129">
        <v>1340</v>
      </c>
      <c r="W251" s="129" t="s">
        <v>669</v>
      </c>
      <c r="X251" s="129" t="s">
        <v>669</v>
      </c>
      <c r="Y251" s="129" t="s">
        <v>669</v>
      </c>
      <c r="Z251" s="129" t="s">
        <v>669</v>
      </c>
      <c r="AA251" s="41">
        <v>61818.2</v>
      </c>
      <c r="AB251" s="41">
        <v>63322.8</v>
      </c>
      <c r="AC251" s="41">
        <v>67169.761719999995</v>
      </c>
      <c r="AD251" s="41">
        <v>75909.870349999997</v>
      </c>
      <c r="AE251" s="15">
        <f t="shared" si="102"/>
        <v>1.0779393537064825E-2</v>
      </c>
      <c r="AF251" s="15">
        <f t="shared" si="103"/>
        <v>9.6554985799430591E-3</v>
      </c>
      <c r="AG251" s="15">
        <f t="shared" si="104"/>
        <v>8.5699755296602832E-3</v>
      </c>
      <c r="AH251" s="15">
        <f t="shared" si="105"/>
        <v>8.8986236295332446E-3</v>
      </c>
      <c r="AI251" s="15" t="s">
        <v>48</v>
      </c>
      <c r="AJ251" s="15" t="s">
        <v>48</v>
      </c>
      <c r="AK251" s="15" t="s">
        <v>48</v>
      </c>
      <c r="AL251" s="15" t="s">
        <v>48</v>
      </c>
    </row>
    <row r="252" spans="2:38" s="24" customFormat="1" ht="37.5" customHeight="1" x14ac:dyDescent="0.25">
      <c r="B252" s="126">
        <v>223</v>
      </c>
      <c r="C252" s="131" t="s">
        <v>455</v>
      </c>
      <c r="D252" s="129" t="s">
        <v>931</v>
      </c>
      <c r="E252" s="7">
        <v>7020014773</v>
      </c>
      <c r="F252" s="129" t="s">
        <v>228</v>
      </c>
      <c r="G252" s="129">
        <v>100</v>
      </c>
      <c r="H252" s="35" t="s">
        <v>904</v>
      </c>
      <c r="I252" s="129" t="s">
        <v>324</v>
      </c>
      <c r="J252" s="40">
        <v>4194.1099999999997</v>
      </c>
      <c r="K252" s="40">
        <v>4042.9</v>
      </c>
      <c r="L252" s="40">
        <v>2981.3</v>
      </c>
      <c r="M252" s="40">
        <v>3445.6</v>
      </c>
      <c r="N252" s="129">
        <v>196130.7</v>
      </c>
      <c r="O252" s="129">
        <v>202562.3</v>
      </c>
      <c r="P252" s="129">
        <v>158681.9</v>
      </c>
      <c r="Q252" s="129">
        <v>189287.7</v>
      </c>
      <c r="R252" s="84" t="s">
        <v>47</v>
      </c>
      <c r="S252" s="129">
        <v>1332</v>
      </c>
      <c r="T252" s="129">
        <v>1340</v>
      </c>
      <c r="U252" s="129">
        <v>1341</v>
      </c>
      <c r="V252" s="129">
        <v>1342</v>
      </c>
      <c r="W252" s="129" t="s">
        <v>669</v>
      </c>
      <c r="X252" s="129" t="s">
        <v>669</v>
      </c>
      <c r="Y252" s="129" t="s">
        <v>669</v>
      </c>
      <c r="Z252" s="129" t="s">
        <v>669</v>
      </c>
      <c r="AA252" s="41">
        <v>71471.100000000006</v>
      </c>
      <c r="AB252" s="41">
        <v>72304.100000000006</v>
      </c>
      <c r="AC252" s="41">
        <v>76011.232040000003</v>
      </c>
      <c r="AD252" s="41">
        <v>85523.667279999994</v>
      </c>
      <c r="AE252" s="15">
        <f t="shared" si="102"/>
        <v>2.1384260597652482E-2</v>
      </c>
      <c r="AF252" s="15">
        <f t="shared" si="103"/>
        <v>1.9958797861201222E-2</v>
      </c>
      <c r="AG252" s="15">
        <f t="shared" si="104"/>
        <v>1.878790208587117E-2</v>
      </c>
      <c r="AH252" s="15">
        <f t="shared" si="105"/>
        <v>1.8202978851769025E-2</v>
      </c>
      <c r="AI252" s="15" t="s">
        <v>48</v>
      </c>
      <c r="AJ252" s="15" t="s">
        <v>48</v>
      </c>
      <c r="AK252" s="15" t="s">
        <v>48</v>
      </c>
      <c r="AL252" s="15" t="s">
        <v>48</v>
      </c>
    </row>
    <row r="253" spans="2:38" s="24" customFormat="1" ht="37.5" customHeight="1" x14ac:dyDescent="0.25">
      <c r="B253" s="126">
        <v>224</v>
      </c>
      <c r="C253" s="131" t="s">
        <v>455</v>
      </c>
      <c r="D253" s="129" t="s">
        <v>932</v>
      </c>
      <c r="E253" s="7">
        <v>7019036194</v>
      </c>
      <c r="F253" s="129" t="s">
        <v>228</v>
      </c>
      <c r="G253" s="129">
        <v>100</v>
      </c>
      <c r="H253" s="35" t="s">
        <v>904</v>
      </c>
      <c r="I253" s="129" t="s">
        <v>933</v>
      </c>
      <c r="J253" s="40">
        <v>372.02</v>
      </c>
      <c r="K253" s="40">
        <v>479.86</v>
      </c>
      <c r="L253" s="40">
        <v>290.60000000000002</v>
      </c>
      <c r="M253" s="40">
        <v>295.3</v>
      </c>
      <c r="N253" s="129">
        <v>1353.8</v>
      </c>
      <c r="O253" s="129">
        <v>1837.1</v>
      </c>
      <c r="P253" s="129">
        <v>725.1</v>
      </c>
      <c r="Q253" s="129">
        <v>589.70000000000005</v>
      </c>
      <c r="R253" s="84" t="s">
        <v>47</v>
      </c>
      <c r="S253" s="129">
        <v>783</v>
      </c>
      <c r="T253" s="129">
        <v>756</v>
      </c>
      <c r="U253" s="129">
        <v>758</v>
      </c>
      <c r="V253" s="129">
        <v>753</v>
      </c>
      <c r="W253" s="129" t="s">
        <v>669</v>
      </c>
      <c r="X253" s="129" t="s">
        <v>669</v>
      </c>
      <c r="Y253" s="129" t="s">
        <v>669</v>
      </c>
      <c r="Z253" s="129" t="s">
        <v>669</v>
      </c>
      <c r="AA253" s="41">
        <v>46512.800000000003</v>
      </c>
      <c r="AB253" s="41">
        <v>48372.3</v>
      </c>
      <c r="AC253" s="41">
        <v>50690.902860000002</v>
      </c>
      <c r="AD253" s="41">
        <v>57570.424159999995</v>
      </c>
      <c r="AE253" s="15">
        <f t="shared" si="102"/>
        <v>0.274796868075048</v>
      </c>
      <c r="AF253" s="15">
        <f t="shared" si="103"/>
        <v>0.26120516030700563</v>
      </c>
      <c r="AG253" s="15">
        <f t="shared" si="104"/>
        <v>0.40077230726796303</v>
      </c>
      <c r="AH253" s="15">
        <f t="shared" si="105"/>
        <v>0.50076309988129553</v>
      </c>
      <c r="AI253" s="15" t="s">
        <v>48</v>
      </c>
      <c r="AJ253" s="15" t="s">
        <v>48</v>
      </c>
      <c r="AK253" s="15" t="s">
        <v>48</v>
      </c>
      <c r="AL253" s="15" t="s">
        <v>48</v>
      </c>
    </row>
    <row r="254" spans="2:38" s="24" customFormat="1" ht="37.5" customHeight="1" x14ac:dyDescent="0.25">
      <c r="B254" s="126">
        <v>225</v>
      </c>
      <c r="C254" s="131" t="s">
        <v>455</v>
      </c>
      <c r="D254" s="129" t="s">
        <v>934</v>
      </c>
      <c r="E254" s="7">
        <v>7019036187</v>
      </c>
      <c r="F254" s="129" t="s">
        <v>228</v>
      </c>
      <c r="G254" s="129">
        <v>100</v>
      </c>
      <c r="H254" s="35" t="s">
        <v>904</v>
      </c>
      <c r="I254" s="129" t="s">
        <v>324</v>
      </c>
      <c r="J254" s="40">
        <v>520.72</v>
      </c>
      <c r="K254" s="40">
        <v>671.66</v>
      </c>
      <c r="L254" s="40">
        <v>582</v>
      </c>
      <c r="M254" s="40">
        <v>662.7</v>
      </c>
      <c r="N254" s="129">
        <v>196130.7</v>
      </c>
      <c r="O254" s="129">
        <v>202562.3</v>
      </c>
      <c r="P254" s="129">
        <v>158681.9</v>
      </c>
      <c r="Q254" s="129">
        <v>189287.7</v>
      </c>
      <c r="R254" s="84" t="s">
        <v>47</v>
      </c>
      <c r="S254" s="129">
        <v>1028</v>
      </c>
      <c r="T254" s="129">
        <v>888</v>
      </c>
      <c r="U254" s="129">
        <v>904</v>
      </c>
      <c r="V254" s="129">
        <v>947</v>
      </c>
      <c r="W254" s="129" t="s">
        <v>669</v>
      </c>
      <c r="X254" s="129" t="s">
        <v>669</v>
      </c>
      <c r="Y254" s="129" t="s">
        <v>669</v>
      </c>
      <c r="Z254" s="129" t="s">
        <v>669</v>
      </c>
      <c r="AA254" s="41">
        <v>60677.9</v>
      </c>
      <c r="AB254" s="41">
        <v>59809.5</v>
      </c>
      <c r="AC254" s="41">
        <v>61264.639719999999</v>
      </c>
      <c r="AD254" s="41">
        <v>70743.178409999993</v>
      </c>
      <c r="AE254" s="15">
        <f t="shared" si="102"/>
        <v>2.6549642661755656E-3</v>
      </c>
      <c r="AF254" s="15">
        <f t="shared" si="103"/>
        <v>3.315819380012964E-3</v>
      </c>
      <c r="AG254" s="15">
        <f t="shared" si="104"/>
        <v>3.6677150954204608E-3</v>
      </c>
      <c r="AH254" s="15">
        <f t="shared" si="105"/>
        <v>3.5010198760933755E-3</v>
      </c>
      <c r="AI254" s="15" t="s">
        <v>48</v>
      </c>
      <c r="AJ254" s="15" t="s">
        <v>48</v>
      </c>
      <c r="AK254" s="15" t="s">
        <v>48</v>
      </c>
      <c r="AL254" s="15" t="s">
        <v>48</v>
      </c>
    </row>
    <row r="255" spans="2:38" s="24" customFormat="1" ht="37.5" customHeight="1" x14ac:dyDescent="0.25">
      <c r="B255" s="126">
        <v>226</v>
      </c>
      <c r="C255" s="131" t="s">
        <v>455</v>
      </c>
      <c r="D255" s="129" t="s">
        <v>935</v>
      </c>
      <c r="E255" s="7">
        <v>7020014830</v>
      </c>
      <c r="F255" s="129" t="s">
        <v>228</v>
      </c>
      <c r="G255" s="129">
        <v>100</v>
      </c>
      <c r="H255" s="35" t="s">
        <v>904</v>
      </c>
      <c r="I255" s="129" t="s">
        <v>905</v>
      </c>
      <c r="J255" s="40">
        <v>6028.73</v>
      </c>
      <c r="K255" s="40">
        <v>5116.8999999999996</v>
      </c>
      <c r="L255" s="40">
        <v>3243.1</v>
      </c>
      <c r="M255" s="40">
        <v>2926.5</v>
      </c>
      <c r="N255" s="129">
        <v>196130.7</v>
      </c>
      <c r="O255" s="129">
        <v>202562.3</v>
      </c>
      <c r="P255" s="129">
        <v>158681.9</v>
      </c>
      <c r="Q255" s="129">
        <v>189287.7</v>
      </c>
      <c r="R255" s="84" t="s">
        <v>47</v>
      </c>
      <c r="S255" s="129">
        <v>1177</v>
      </c>
      <c r="T255" s="129">
        <v>1199</v>
      </c>
      <c r="U255" s="129">
        <v>1209</v>
      </c>
      <c r="V255" s="129">
        <v>1193</v>
      </c>
      <c r="W255" s="129" t="s">
        <v>669</v>
      </c>
      <c r="X255" s="129" t="s">
        <v>669</v>
      </c>
      <c r="Y255" s="129" t="s">
        <v>669</v>
      </c>
      <c r="Z255" s="129" t="s">
        <v>669</v>
      </c>
      <c r="AA255" s="41">
        <v>58661.3</v>
      </c>
      <c r="AB255" s="41">
        <v>59317.1</v>
      </c>
      <c r="AC255" s="41">
        <v>62132.208840000007</v>
      </c>
      <c r="AD255" s="41">
        <v>72148.977249999996</v>
      </c>
      <c r="AE255" s="15">
        <f t="shared" si="102"/>
        <v>3.0738329083616175E-2</v>
      </c>
      <c r="AF255" s="15">
        <f t="shared" si="103"/>
        <v>2.5260870359390668E-2</v>
      </c>
      <c r="AG255" s="15">
        <f t="shared" si="104"/>
        <v>2.0437743687213225E-2</v>
      </c>
      <c r="AH255" s="15">
        <f t="shared" si="105"/>
        <v>1.5460592526614247E-2</v>
      </c>
      <c r="AI255" s="15" t="s">
        <v>48</v>
      </c>
      <c r="AJ255" s="15" t="s">
        <v>48</v>
      </c>
      <c r="AK255" s="15" t="s">
        <v>48</v>
      </c>
      <c r="AL255" s="15" t="s">
        <v>48</v>
      </c>
    </row>
    <row r="256" spans="2:38" s="24" customFormat="1" ht="37.5" customHeight="1" x14ac:dyDescent="0.25">
      <c r="B256" s="126">
        <v>227</v>
      </c>
      <c r="C256" s="131" t="s">
        <v>455</v>
      </c>
      <c r="D256" s="129" t="s">
        <v>936</v>
      </c>
      <c r="E256" s="7">
        <v>7020014389</v>
      </c>
      <c r="F256" s="129" t="s">
        <v>228</v>
      </c>
      <c r="G256" s="129">
        <v>100</v>
      </c>
      <c r="H256" s="35" t="s">
        <v>904</v>
      </c>
      <c r="I256" s="129" t="s">
        <v>324</v>
      </c>
      <c r="J256" s="40">
        <v>131.97</v>
      </c>
      <c r="K256" s="40">
        <v>67.83</v>
      </c>
      <c r="L256" s="40">
        <v>51.9</v>
      </c>
      <c r="M256" s="40">
        <v>68.900000000000006</v>
      </c>
      <c r="N256" s="129">
        <v>196130.7</v>
      </c>
      <c r="O256" s="129">
        <v>202562.3</v>
      </c>
      <c r="P256" s="129">
        <v>158681.9</v>
      </c>
      <c r="Q256" s="129">
        <v>189287.7</v>
      </c>
      <c r="R256" s="84" t="s">
        <v>47</v>
      </c>
      <c r="S256" s="129">
        <v>453</v>
      </c>
      <c r="T256" s="129">
        <v>435</v>
      </c>
      <c r="U256" s="129">
        <v>444</v>
      </c>
      <c r="V256" s="129">
        <v>449</v>
      </c>
      <c r="W256" s="129" t="s">
        <v>669</v>
      </c>
      <c r="X256" s="129" t="s">
        <v>669</v>
      </c>
      <c r="Y256" s="129" t="s">
        <v>669</v>
      </c>
      <c r="Z256" s="129" t="s">
        <v>669</v>
      </c>
      <c r="AA256" s="41">
        <v>32059.599999999999</v>
      </c>
      <c r="AB256" s="41">
        <v>32302.9</v>
      </c>
      <c r="AC256" s="41">
        <v>34769.000399999997</v>
      </c>
      <c r="AD256" s="41">
        <v>37716.625039999999</v>
      </c>
      <c r="AE256" s="15">
        <f t="shared" si="102"/>
        <v>6.7286763367489127E-4</v>
      </c>
      <c r="AF256" s="15">
        <f t="shared" si="103"/>
        <v>3.3485994185492561E-4</v>
      </c>
      <c r="AG256" s="15">
        <f t="shared" si="104"/>
        <v>3.2706943892151533E-4</v>
      </c>
      <c r="AH256" s="15">
        <f t="shared" si="105"/>
        <v>3.6399618147402076E-4</v>
      </c>
      <c r="AI256" s="15" t="s">
        <v>48</v>
      </c>
      <c r="AJ256" s="15" t="s">
        <v>48</v>
      </c>
      <c r="AK256" s="15" t="s">
        <v>48</v>
      </c>
      <c r="AL256" s="15" t="s">
        <v>48</v>
      </c>
    </row>
    <row r="257" spans="2:38" s="24" customFormat="1" ht="37.5" customHeight="1" x14ac:dyDescent="0.25">
      <c r="B257" s="126">
        <v>228</v>
      </c>
      <c r="C257" s="131" t="s">
        <v>455</v>
      </c>
      <c r="D257" s="129" t="s">
        <v>937</v>
      </c>
      <c r="E257" s="7">
        <v>7018024809</v>
      </c>
      <c r="F257" s="129" t="s">
        <v>228</v>
      </c>
      <c r="G257" s="129">
        <v>100</v>
      </c>
      <c r="H257" s="35" t="s">
        <v>904</v>
      </c>
      <c r="I257" s="129" t="s">
        <v>324</v>
      </c>
      <c r="J257" s="40">
        <v>1607.05</v>
      </c>
      <c r="K257" s="40">
        <v>1806.74</v>
      </c>
      <c r="L257" s="40">
        <v>1794</v>
      </c>
      <c r="M257" s="40">
        <v>1728.5</v>
      </c>
      <c r="N257" s="129">
        <v>196130.7</v>
      </c>
      <c r="O257" s="129">
        <v>202562.3</v>
      </c>
      <c r="P257" s="129">
        <v>158681.9</v>
      </c>
      <c r="Q257" s="129">
        <v>189287.7</v>
      </c>
      <c r="R257" s="84" t="s">
        <v>47</v>
      </c>
      <c r="S257" s="129">
        <v>1038</v>
      </c>
      <c r="T257" s="129">
        <v>1046</v>
      </c>
      <c r="U257" s="129">
        <v>1086</v>
      </c>
      <c r="V257" s="129">
        <v>1117</v>
      </c>
      <c r="W257" s="129" t="s">
        <v>669</v>
      </c>
      <c r="X257" s="129" t="s">
        <v>669</v>
      </c>
      <c r="Y257" s="129" t="s">
        <v>669</v>
      </c>
      <c r="Z257" s="129" t="s">
        <v>669</v>
      </c>
      <c r="AA257" s="41">
        <v>51994.400000000001</v>
      </c>
      <c r="AB257" s="41">
        <v>53479.6</v>
      </c>
      <c r="AC257" s="41">
        <v>56426.097249999999</v>
      </c>
      <c r="AD257" s="41">
        <v>66955.923770000009</v>
      </c>
      <c r="AE257" s="15">
        <f t="shared" si="102"/>
        <v>8.193770786521436E-3</v>
      </c>
      <c r="AF257" s="15">
        <f t="shared" si="103"/>
        <v>8.9194287387139668E-3</v>
      </c>
      <c r="AG257" s="15">
        <f t="shared" si="104"/>
        <v>1.1305637252893998E-2</v>
      </c>
      <c r="AH257" s="15">
        <f t="shared" si="105"/>
        <v>9.1316023175304038E-3</v>
      </c>
      <c r="AI257" s="15" t="s">
        <v>48</v>
      </c>
      <c r="AJ257" s="15" t="s">
        <v>48</v>
      </c>
      <c r="AK257" s="15" t="s">
        <v>48</v>
      </c>
      <c r="AL257" s="15" t="s">
        <v>48</v>
      </c>
    </row>
    <row r="258" spans="2:38" s="24" customFormat="1" ht="37.5" customHeight="1" x14ac:dyDescent="0.25">
      <c r="B258" s="126">
        <v>229</v>
      </c>
      <c r="C258" s="131" t="s">
        <v>455</v>
      </c>
      <c r="D258" s="129" t="s">
        <v>938</v>
      </c>
      <c r="E258" s="7">
        <v>7017024267</v>
      </c>
      <c r="F258" s="129" t="s">
        <v>228</v>
      </c>
      <c r="G258" s="129">
        <v>100</v>
      </c>
      <c r="H258" s="35" t="s">
        <v>904</v>
      </c>
      <c r="I258" s="129" t="s">
        <v>324</v>
      </c>
      <c r="J258" s="40">
        <v>768.64</v>
      </c>
      <c r="K258" s="40">
        <v>558.75</v>
      </c>
      <c r="L258" s="40">
        <v>416.3</v>
      </c>
      <c r="M258" s="40">
        <v>705.7</v>
      </c>
      <c r="N258" s="129">
        <v>196130.7</v>
      </c>
      <c r="O258" s="129">
        <v>202562.3</v>
      </c>
      <c r="P258" s="129">
        <v>158681.9</v>
      </c>
      <c r="Q258" s="129">
        <v>189287.7</v>
      </c>
      <c r="R258" s="84" t="s">
        <v>47</v>
      </c>
      <c r="S258" s="129">
        <v>866</v>
      </c>
      <c r="T258" s="129">
        <v>902</v>
      </c>
      <c r="U258" s="129">
        <v>915</v>
      </c>
      <c r="V258" s="129">
        <v>934</v>
      </c>
      <c r="W258" s="129" t="s">
        <v>669</v>
      </c>
      <c r="X258" s="129" t="s">
        <v>669</v>
      </c>
      <c r="Y258" s="129" t="s">
        <v>669</v>
      </c>
      <c r="Z258" s="129" t="s">
        <v>669</v>
      </c>
      <c r="AA258" s="41">
        <v>54813.5</v>
      </c>
      <c r="AB258" s="41">
        <v>59703.6</v>
      </c>
      <c r="AC258" s="41">
        <v>60439.274700000002</v>
      </c>
      <c r="AD258" s="41">
        <v>67271.505080000003</v>
      </c>
      <c r="AE258" s="15">
        <f t="shared" si="102"/>
        <v>3.9190193070233262E-3</v>
      </c>
      <c r="AF258" s="15">
        <f t="shared" si="103"/>
        <v>2.7584106223122466E-3</v>
      </c>
      <c r="AG258" s="15">
        <f t="shared" si="104"/>
        <v>2.6234876189407869E-3</v>
      </c>
      <c r="AH258" s="15">
        <f t="shared" si="105"/>
        <v>3.728187304299223E-3</v>
      </c>
      <c r="AI258" s="15" t="s">
        <v>48</v>
      </c>
      <c r="AJ258" s="15" t="s">
        <v>48</v>
      </c>
      <c r="AK258" s="15" t="s">
        <v>48</v>
      </c>
      <c r="AL258" s="15" t="s">
        <v>48</v>
      </c>
    </row>
    <row r="259" spans="2:38" s="24" customFormat="1" ht="37.5" customHeight="1" x14ac:dyDescent="0.25">
      <c r="B259" s="126">
        <v>230</v>
      </c>
      <c r="C259" s="131" t="s">
        <v>455</v>
      </c>
      <c r="D259" s="129" t="s">
        <v>939</v>
      </c>
      <c r="E259" s="7">
        <v>7018024735</v>
      </c>
      <c r="F259" s="129" t="s">
        <v>228</v>
      </c>
      <c r="G259" s="129">
        <v>100</v>
      </c>
      <c r="H259" s="35" t="s">
        <v>904</v>
      </c>
      <c r="I259" s="129" t="s">
        <v>910</v>
      </c>
      <c r="J259" s="40">
        <v>619.74</v>
      </c>
      <c r="K259" s="40">
        <v>328.25</v>
      </c>
      <c r="L259" s="40">
        <v>182.5</v>
      </c>
      <c r="M259" s="40">
        <v>329.4</v>
      </c>
      <c r="N259" s="129">
        <v>196130.7</v>
      </c>
      <c r="O259" s="129">
        <v>202562.3</v>
      </c>
      <c r="P259" s="129">
        <v>158681.9</v>
      </c>
      <c r="Q259" s="129">
        <v>189287.7</v>
      </c>
      <c r="R259" s="84" t="s">
        <v>47</v>
      </c>
      <c r="S259" s="129">
        <v>871</v>
      </c>
      <c r="T259" s="129">
        <v>912</v>
      </c>
      <c r="U259" s="129">
        <v>936</v>
      </c>
      <c r="V259" s="129">
        <v>908</v>
      </c>
      <c r="W259" s="129" t="s">
        <v>669</v>
      </c>
      <c r="X259" s="129" t="s">
        <v>669</v>
      </c>
      <c r="Y259" s="129" t="s">
        <v>669</v>
      </c>
      <c r="Z259" s="129" t="s">
        <v>669</v>
      </c>
      <c r="AA259" s="41">
        <v>46905.5</v>
      </c>
      <c r="AB259" s="41">
        <v>49358.8</v>
      </c>
      <c r="AC259" s="41">
        <v>54865.81828</v>
      </c>
      <c r="AD259" s="41">
        <v>58940.610950000002</v>
      </c>
      <c r="AE259" s="15">
        <f t="shared" si="102"/>
        <v>3.1598316836680845E-3</v>
      </c>
      <c r="AF259" s="15">
        <f t="shared" si="103"/>
        <v>1.6204891038460762E-3</v>
      </c>
      <c r="AG259" s="15">
        <f t="shared" si="104"/>
        <v>1.1500996648010895E-3</v>
      </c>
      <c r="AH259" s="15">
        <f t="shared" si="105"/>
        <v>1.7402081593257245E-3</v>
      </c>
      <c r="AI259" s="15" t="s">
        <v>48</v>
      </c>
      <c r="AJ259" s="15" t="s">
        <v>48</v>
      </c>
      <c r="AK259" s="15" t="s">
        <v>48</v>
      </c>
      <c r="AL259" s="15" t="s">
        <v>48</v>
      </c>
    </row>
    <row r="260" spans="2:38" s="24" customFormat="1" ht="37.5" customHeight="1" x14ac:dyDescent="0.25">
      <c r="B260" s="126">
        <v>231</v>
      </c>
      <c r="C260" s="131" t="s">
        <v>455</v>
      </c>
      <c r="D260" s="129" t="s">
        <v>940</v>
      </c>
      <c r="E260" s="7">
        <v>7020014445</v>
      </c>
      <c r="F260" s="129" t="s">
        <v>228</v>
      </c>
      <c r="G260" s="129">
        <v>100</v>
      </c>
      <c r="H260" s="35" t="s">
        <v>904</v>
      </c>
      <c r="I260" s="129" t="s">
        <v>922</v>
      </c>
      <c r="J260" s="40">
        <v>1169.72</v>
      </c>
      <c r="K260" s="40">
        <v>1251.3</v>
      </c>
      <c r="L260" s="40">
        <v>872.4</v>
      </c>
      <c r="M260" s="40">
        <v>1213.4000000000001</v>
      </c>
      <c r="N260" s="129">
        <v>196130.7</v>
      </c>
      <c r="O260" s="129">
        <v>202562.3</v>
      </c>
      <c r="P260" s="129">
        <v>158681.9</v>
      </c>
      <c r="Q260" s="129">
        <v>189287.7</v>
      </c>
      <c r="R260" s="84" t="s">
        <v>47</v>
      </c>
      <c r="S260" s="129">
        <v>820</v>
      </c>
      <c r="T260" s="129">
        <v>869</v>
      </c>
      <c r="U260" s="129">
        <v>929</v>
      </c>
      <c r="V260" s="129">
        <v>968</v>
      </c>
      <c r="W260" s="129" t="s">
        <v>669</v>
      </c>
      <c r="X260" s="129" t="s">
        <v>669</v>
      </c>
      <c r="Y260" s="129" t="s">
        <v>669</v>
      </c>
      <c r="Z260" s="129" t="s">
        <v>669</v>
      </c>
      <c r="AA260" s="41">
        <v>65213.599999999999</v>
      </c>
      <c r="AB260" s="41">
        <v>69484.5</v>
      </c>
      <c r="AC260" s="41">
        <v>75162.0527</v>
      </c>
      <c r="AD260" s="41">
        <v>82347.859650000013</v>
      </c>
      <c r="AE260" s="15">
        <f t="shared" si="102"/>
        <v>5.9639821812699388E-3</v>
      </c>
      <c r="AF260" s="15">
        <f t="shared" si="103"/>
        <v>6.1773587681419493E-3</v>
      </c>
      <c r="AG260" s="15">
        <f t="shared" si="104"/>
        <v>5.4977914935477835E-3</v>
      </c>
      <c r="AH260" s="15">
        <f t="shared" si="105"/>
        <v>6.4103478461622178E-3</v>
      </c>
      <c r="AI260" s="15" t="s">
        <v>48</v>
      </c>
      <c r="AJ260" s="15" t="s">
        <v>48</v>
      </c>
      <c r="AK260" s="15" t="s">
        <v>48</v>
      </c>
      <c r="AL260" s="15" t="s">
        <v>48</v>
      </c>
    </row>
    <row r="261" spans="2:38" s="24" customFormat="1" ht="37.5" customHeight="1" x14ac:dyDescent="0.25">
      <c r="B261" s="126">
        <v>232</v>
      </c>
      <c r="C261" s="131" t="s">
        <v>455</v>
      </c>
      <c r="D261" s="129" t="s">
        <v>941</v>
      </c>
      <c r="E261" s="7">
        <v>7020014357</v>
      </c>
      <c r="F261" s="129" t="s">
        <v>228</v>
      </c>
      <c r="G261" s="129">
        <v>100</v>
      </c>
      <c r="H261" s="35" t="s">
        <v>904</v>
      </c>
      <c r="I261" s="129" t="s">
        <v>324</v>
      </c>
      <c r="J261" s="40">
        <v>655.08000000000004</v>
      </c>
      <c r="K261" s="40">
        <v>616.5</v>
      </c>
      <c r="L261" s="40">
        <v>380.9</v>
      </c>
      <c r="M261" s="40">
        <v>87.3</v>
      </c>
      <c r="N261" s="129">
        <v>196130.7</v>
      </c>
      <c r="O261" s="129">
        <v>202562.3</v>
      </c>
      <c r="P261" s="129">
        <v>158681.9</v>
      </c>
      <c r="Q261" s="129">
        <v>189287.7</v>
      </c>
      <c r="R261" s="84" t="s">
        <v>47</v>
      </c>
      <c r="S261" s="129">
        <v>1088</v>
      </c>
      <c r="T261" s="129">
        <v>1107</v>
      </c>
      <c r="U261" s="129">
        <v>1079</v>
      </c>
      <c r="V261" s="129">
        <v>1051</v>
      </c>
      <c r="W261" s="129" t="s">
        <v>669</v>
      </c>
      <c r="X261" s="129" t="s">
        <v>669</v>
      </c>
      <c r="Y261" s="129" t="s">
        <v>669</v>
      </c>
      <c r="Z261" s="129" t="s">
        <v>669</v>
      </c>
      <c r="AA261" s="41">
        <v>51315.9</v>
      </c>
      <c r="AB261" s="41">
        <v>53611.8</v>
      </c>
      <c r="AC261" s="41">
        <v>56378.992439999995</v>
      </c>
      <c r="AD261" s="41">
        <v>64088.667990000002</v>
      </c>
      <c r="AE261" s="15">
        <f t="shared" si="102"/>
        <v>3.340017651494641E-3</v>
      </c>
      <c r="AF261" s="15">
        <f t="shared" si="103"/>
        <v>3.0435080960277408E-3</v>
      </c>
      <c r="AG261" s="15">
        <f t="shared" si="104"/>
        <v>2.4003997935492325E-3</v>
      </c>
      <c r="AH261" s="15">
        <f t="shared" si="105"/>
        <v>4.6120270889233683E-4</v>
      </c>
      <c r="AI261" s="15" t="s">
        <v>48</v>
      </c>
      <c r="AJ261" s="15" t="s">
        <v>48</v>
      </c>
      <c r="AK261" s="15" t="s">
        <v>48</v>
      </c>
      <c r="AL261" s="15" t="s">
        <v>48</v>
      </c>
    </row>
    <row r="262" spans="2:38" s="24" customFormat="1" ht="37.5" customHeight="1" x14ac:dyDescent="0.25">
      <c r="B262" s="126">
        <v>233</v>
      </c>
      <c r="C262" s="131" t="s">
        <v>455</v>
      </c>
      <c r="D262" s="129" t="s">
        <v>942</v>
      </c>
      <c r="E262" s="7">
        <v>7020014822</v>
      </c>
      <c r="F262" s="129" t="s">
        <v>228</v>
      </c>
      <c r="G262" s="129">
        <v>100</v>
      </c>
      <c r="H262" s="35" t="s">
        <v>904</v>
      </c>
      <c r="I262" s="129" t="s">
        <v>324</v>
      </c>
      <c r="J262" s="40">
        <v>339.34</v>
      </c>
      <c r="K262" s="40">
        <v>290.60000000000002</v>
      </c>
      <c r="L262" s="40">
        <v>146.6</v>
      </c>
      <c r="M262" s="40">
        <v>156.9</v>
      </c>
      <c r="N262" s="129">
        <v>196130.7</v>
      </c>
      <c r="O262" s="129">
        <v>202562.3</v>
      </c>
      <c r="P262" s="129">
        <v>158681.9</v>
      </c>
      <c r="Q262" s="129">
        <v>189287.7</v>
      </c>
      <c r="R262" s="84" t="s">
        <v>47</v>
      </c>
      <c r="S262" s="129">
        <v>611</v>
      </c>
      <c r="T262" s="129">
        <v>628</v>
      </c>
      <c r="U262" s="129">
        <v>640</v>
      </c>
      <c r="V262" s="129">
        <v>649</v>
      </c>
      <c r="W262" s="129" t="s">
        <v>669</v>
      </c>
      <c r="X262" s="129" t="s">
        <v>669</v>
      </c>
      <c r="Y262" s="129" t="s">
        <v>669</v>
      </c>
      <c r="Z262" s="129" t="s">
        <v>669</v>
      </c>
      <c r="AA262" s="41">
        <v>38595</v>
      </c>
      <c r="AB262" s="41">
        <v>42000.3</v>
      </c>
      <c r="AC262" s="41">
        <v>44099.794590000005</v>
      </c>
      <c r="AD262" s="41">
        <v>51353.628130000005</v>
      </c>
      <c r="AE262" s="15">
        <f t="shared" si="102"/>
        <v>1.7301727878399453E-3</v>
      </c>
      <c r="AF262" s="15">
        <f t="shared" si="103"/>
        <v>1.4346203612419491E-3</v>
      </c>
      <c r="AG262" s="15">
        <f t="shared" si="104"/>
        <v>9.2386088142377932E-4</v>
      </c>
      <c r="AH262" s="15">
        <f t="shared" si="105"/>
        <v>8.2889696477901099E-4</v>
      </c>
      <c r="AI262" s="15" t="s">
        <v>48</v>
      </c>
      <c r="AJ262" s="15" t="s">
        <v>48</v>
      </c>
      <c r="AK262" s="15" t="s">
        <v>48</v>
      </c>
      <c r="AL262" s="15" t="s">
        <v>48</v>
      </c>
    </row>
    <row r="263" spans="2:38" s="24" customFormat="1" ht="37.5" customHeight="1" x14ac:dyDescent="0.25">
      <c r="B263" s="126">
        <v>234</v>
      </c>
      <c r="C263" s="131" t="s">
        <v>455</v>
      </c>
      <c r="D263" s="129" t="s">
        <v>943</v>
      </c>
      <c r="E263" s="7">
        <v>7017024468</v>
      </c>
      <c r="F263" s="129" t="s">
        <v>228</v>
      </c>
      <c r="G263" s="129">
        <v>100</v>
      </c>
      <c r="H263" s="35" t="s">
        <v>904</v>
      </c>
      <c r="I263" s="129" t="s">
        <v>908</v>
      </c>
      <c r="J263" s="40">
        <v>219.61</v>
      </c>
      <c r="K263" s="40">
        <v>2573.8200000000002</v>
      </c>
      <c r="L263" s="40">
        <v>1553.4</v>
      </c>
      <c r="M263" s="40">
        <v>1865.7</v>
      </c>
      <c r="N263" s="129">
        <v>196130.7</v>
      </c>
      <c r="O263" s="129">
        <v>202562.3</v>
      </c>
      <c r="P263" s="129">
        <v>158681.9</v>
      </c>
      <c r="Q263" s="129">
        <v>189287.7</v>
      </c>
      <c r="R263" s="84" t="s">
        <v>47</v>
      </c>
      <c r="S263" s="129">
        <v>1698</v>
      </c>
      <c r="T263" s="129">
        <v>1586</v>
      </c>
      <c r="U263" s="129">
        <v>1569</v>
      </c>
      <c r="V263" s="129">
        <v>1591</v>
      </c>
      <c r="W263" s="129" t="s">
        <v>669</v>
      </c>
      <c r="X263" s="129" t="s">
        <v>669</v>
      </c>
      <c r="Y263" s="129" t="s">
        <v>669</v>
      </c>
      <c r="Z263" s="129" t="s">
        <v>669</v>
      </c>
      <c r="AA263" s="41">
        <v>125365.7</v>
      </c>
      <c r="AB263" s="41">
        <v>126465.60000000001</v>
      </c>
      <c r="AC263" s="41">
        <v>167267.62495</v>
      </c>
      <c r="AD263" s="41">
        <v>146417.66836000001</v>
      </c>
      <c r="AE263" s="15">
        <f t="shared" si="102"/>
        <v>1.1197125182340144E-3</v>
      </c>
      <c r="AF263" s="15">
        <f t="shared" si="103"/>
        <v>1.2706313070102384E-2</v>
      </c>
      <c r="AG263" s="15">
        <f t="shared" si="104"/>
        <v>9.7893962701480139E-3</v>
      </c>
      <c r="AH263" s="15">
        <f t="shared" si="105"/>
        <v>9.8564249024104579E-3</v>
      </c>
      <c r="AI263" s="15" t="s">
        <v>48</v>
      </c>
      <c r="AJ263" s="15" t="s">
        <v>48</v>
      </c>
      <c r="AK263" s="15" t="s">
        <v>48</v>
      </c>
      <c r="AL263" s="15" t="s">
        <v>48</v>
      </c>
    </row>
    <row r="264" spans="2:38" s="24" customFormat="1" ht="37.5" customHeight="1" x14ac:dyDescent="0.25">
      <c r="B264" s="126">
        <v>235</v>
      </c>
      <c r="C264" s="131" t="s">
        <v>455</v>
      </c>
      <c r="D264" s="129" t="s">
        <v>944</v>
      </c>
      <c r="E264" s="7">
        <v>7021017713</v>
      </c>
      <c r="F264" s="129" t="s">
        <v>228</v>
      </c>
      <c r="G264" s="129">
        <v>100</v>
      </c>
      <c r="H264" s="35" t="s">
        <v>904</v>
      </c>
      <c r="I264" s="129" t="s">
        <v>324</v>
      </c>
      <c r="J264" s="40">
        <v>149.59</v>
      </c>
      <c r="K264" s="40">
        <v>147.55000000000001</v>
      </c>
      <c r="L264" s="40">
        <v>113.1</v>
      </c>
      <c r="M264" s="40">
        <v>129.1</v>
      </c>
      <c r="N264" s="129">
        <v>196130.7</v>
      </c>
      <c r="O264" s="129">
        <v>202562.3</v>
      </c>
      <c r="P264" s="129">
        <v>158681.9</v>
      </c>
      <c r="Q264" s="129">
        <v>189287.7</v>
      </c>
      <c r="R264" s="84" t="s">
        <v>47</v>
      </c>
      <c r="S264" s="129">
        <v>521</v>
      </c>
      <c r="T264" s="129">
        <v>503</v>
      </c>
      <c r="U264" s="129">
        <v>509</v>
      </c>
      <c r="V264" s="129">
        <v>501</v>
      </c>
      <c r="W264" s="129" t="s">
        <v>669</v>
      </c>
      <c r="X264" s="129" t="s">
        <v>669</v>
      </c>
      <c r="Y264" s="129" t="s">
        <v>669</v>
      </c>
      <c r="Z264" s="129" t="s">
        <v>669</v>
      </c>
      <c r="AA264" s="41">
        <v>34089.199999999997</v>
      </c>
      <c r="AB264" s="41">
        <v>33998</v>
      </c>
      <c r="AC264" s="41">
        <v>35253.800909999998</v>
      </c>
      <c r="AD264" s="41">
        <v>39337.133139999998</v>
      </c>
      <c r="AE264" s="15">
        <f t="shared" si="102"/>
        <v>7.6270568554540411E-4</v>
      </c>
      <c r="AF264" s="15">
        <f t="shared" si="103"/>
        <v>7.2841787440209758E-4</v>
      </c>
      <c r="AG264" s="15">
        <f t="shared" si="104"/>
        <v>7.1274669637809982E-4</v>
      </c>
      <c r="AH264" s="15">
        <f t="shared" si="105"/>
        <v>6.8203058096220719E-4</v>
      </c>
      <c r="AI264" s="15" t="s">
        <v>48</v>
      </c>
      <c r="AJ264" s="15" t="s">
        <v>48</v>
      </c>
      <c r="AK264" s="15" t="s">
        <v>48</v>
      </c>
      <c r="AL264" s="15" t="s">
        <v>48</v>
      </c>
    </row>
    <row r="265" spans="2:38" s="24" customFormat="1" ht="37.5" customHeight="1" x14ac:dyDescent="0.25">
      <c r="B265" s="126">
        <v>236</v>
      </c>
      <c r="C265" s="131" t="s">
        <v>455</v>
      </c>
      <c r="D265" s="129" t="s">
        <v>945</v>
      </c>
      <c r="E265" s="7">
        <v>7018025457</v>
      </c>
      <c r="F265" s="129" t="s">
        <v>228</v>
      </c>
      <c r="G265" s="129">
        <v>100</v>
      </c>
      <c r="H265" s="35" t="s">
        <v>904</v>
      </c>
      <c r="I265" s="129" t="s">
        <v>324</v>
      </c>
      <c r="J265" s="40">
        <v>657.86</v>
      </c>
      <c r="K265" s="40">
        <v>611.99</v>
      </c>
      <c r="L265" s="40">
        <v>558.5</v>
      </c>
      <c r="M265" s="40">
        <v>536.70000000000005</v>
      </c>
      <c r="N265" s="129">
        <v>196130.7</v>
      </c>
      <c r="O265" s="129">
        <v>202562.3</v>
      </c>
      <c r="P265" s="129">
        <v>158681.9</v>
      </c>
      <c r="Q265" s="129">
        <v>189287.7</v>
      </c>
      <c r="R265" s="84" t="s">
        <v>47</v>
      </c>
      <c r="S265" s="129">
        <v>847</v>
      </c>
      <c r="T265" s="129">
        <v>893</v>
      </c>
      <c r="U265" s="129">
        <v>901</v>
      </c>
      <c r="V265" s="129">
        <v>906</v>
      </c>
      <c r="W265" s="129" t="s">
        <v>669</v>
      </c>
      <c r="X265" s="129" t="s">
        <v>669</v>
      </c>
      <c r="Y265" s="129" t="s">
        <v>669</v>
      </c>
      <c r="Z265" s="129" t="s">
        <v>669</v>
      </c>
      <c r="AA265" s="41">
        <v>46957.2</v>
      </c>
      <c r="AB265" s="41">
        <v>49205.7</v>
      </c>
      <c r="AC265" s="41">
        <v>53216.572560000001</v>
      </c>
      <c r="AD265" s="41">
        <v>61225.58784</v>
      </c>
      <c r="AE265" s="15">
        <f t="shared" si="102"/>
        <v>3.3541918730723951E-3</v>
      </c>
      <c r="AF265" s="15">
        <f t="shared" si="103"/>
        <v>3.0212433409375784E-3</v>
      </c>
      <c r="AG265" s="15">
        <f t="shared" si="104"/>
        <v>3.5196200700899094E-3</v>
      </c>
      <c r="AH265" s="15">
        <f t="shared" si="105"/>
        <v>2.8353664818157758E-3</v>
      </c>
      <c r="AI265" s="15" t="s">
        <v>48</v>
      </c>
      <c r="AJ265" s="15" t="s">
        <v>48</v>
      </c>
      <c r="AK265" s="15" t="s">
        <v>48</v>
      </c>
      <c r="AL265" s="15" t="s">
        <v>48</v>
      </c>
    </row>
    <row r="266" spans="2:38" s="24" customFormat="1" ht="37.5" customHeight="1" x14ac:dyDescent="0.25">
      <c r="B266" s="126">
        <v>237</v>
      </c>
      <c r="C266" s="131" t="s">
        <v>455</v>
      </c>
      <c r="D266" s="129" t="s">
        <v>946</v>
      </c>
      <c r="E266" s="7">
        <v>7020014460</v>
      </c>
      <c r="F266" s="129" t="s">
        <v>228</v>
      </c>
      <c r="G266" s="129">
        <v>100</v>
      </c>
      <c r="H266" s="35" t="s">
        <v>904</v>
      </c>
      <c r="I266" s="129" t="s">
        <v>324</v>
      </c>
      <c r="J266" s="40">
        <v>682.37</v>
      </c>
      <c r="K266" s="40">
        <v>766.99</v>
      </c>
      <c r="L266" s="40">
        <v>386.8</v>
      </c>
      <c r="M266" s="40">
        <v>569</v>
      </c>
      <c r="N266" s="129">
        <v>196130.7</v>
      </c>
      <c r="O266" s="129">
        <v>202562.3</v>
      </c>
      <c r="P266" s="129">
        <v>158681.9</v>
      </c>
      <c r="Q266" s="129">
        <v>189287.7</v>
      </c>
      <c r="R266" s="84" t="s">
        <v>47</v>
      </c>
      <c r="S266" s="129">
        <v>1370</v>
      </c>
      <c r="T266" s="129">
        <v>1372</v>
      </c>
      <c r="U266" s="129">
        <v>1346</v>
      </c>
      <c r="V266" s="129">
        <v>1305</v>
      </c>
      <c r="W266" s="129" t="s">
        <v>669</v>
      </c>
      <c r="X266" s="129" t="s">
        <v>669</v>
      </c>
      <c r="Y266" s="129" t="s">
        <v>669</v>
      </c>
      <c r="Z266" s="129" t="s">
        <v>669</v>
      </c>
      <c r="AA266" s="41">
        <v>66091.8</v>
      </c>
      <c r="AB266" s="41">
        <v>68748.899999999994</v>
      </c>
      <c r="AC266" s="41">
        <v>72910.123349999994</v>
      </c>
      <c r="AD266" s="41">
        <v>82628.942709999988</v>
      </c>
      <c r="AE266" s="15">
        <f t="shared" si="102"/>
        <v>3.4791595604359744E-3</v>
      </c>
      <c r="AF266" s="15">
        <f t="shared" si="103"/>
        <v>3.7864400236371728E-3</v>
      </c>
      <c r="AG266" s="15">
        <f t="shared" si="104"/>
        <v>2.4375810977811585E-3</v>
      </c>
      <c r="AH266" s="15">
        <f t="shared" si="105"/>
        <v>3.0060062011424936E-3</v>
      </c>
      <c r="AI266" s="15" t="s">
        <v>48</v>
      </c>
      <c r="AJ266" s="15" t="s">
        <v>48</v>
      </c>
      <c r="AK266" s="15" t="s">
        <v>48</v>
      </c>
      <c r="AL266" s="15" t="s">
        <v>48</v>
      </c>
    </row>
    <row r="267" spans="2:38" s="24" customFormat="1" ht="37.5" customHeight="1" x14ac:dyDescent="0.25">
      <c r="B267" s="126">
        <v>238</v>
      </c>
      <c r="C267" s="131" t="s">
        <v>455</v>
      </c>
      <c r="D267" s="129" t="s">
        <v>947</v>
      </c>
      <c r="E267" s="7">
        <v>7017024796</v>
      </c>
      <c r="F267" s="129" t="s">
        <v>228</v>
      </c>
      <c r="G267" s="129">
        <v>100</v>
      </c>
      <c r="H267" s="35" t="s">
        <v>904</v>
      </c>
      <c r="I267" s="129" t="s">
        <v>324</v>
      </c>
      <c r="J267" s="40">
        <v>826.41</v>
      </c>
      <c r="K267" s="40">
        <v>445.55</v>
      </c>
      <c r="L267" s="40">
        <v>262.8</v>
      </c>
      <c r="M267" s="40">
        <v>439.5</v>
      </c>
      <c r="N267" s="129">
        <v>196130.7</v>
      </c>
      <c r="O267" s="129">
        <v>202562.3</v>
      </c>
      <c r="P267" s="129">
        <v>158681.9</v>
      </c>
      <c r="Q267" s="129">
        <v>189287.7</v>
      </c>
      <c r="R267" s="84" t="s">
        <v>47</v>
      </c>
      <c r="S267" s="129">
        <v>1369</v>
      </c>
      <c r="T267" s="129">
        <v>1396</v>
      </c>
      <c r="U267" s="129">
        <v>1397</v>
      </c>
      <c r="V267" s="129">
        <v>1386</v>
      </c>
      <c r="W267" s="129" t="s">
        <v>669</v>
      </c>
      <c r="X267" s="129" t="s">
        <v>669</v>
      </c>
      <c r="Y267" s="129" t="s">
        <v>669</v>
      </c>
      <c r="Z267" s="129" t="s">
        <v>669</v>
      </c>
      <c r="AA267" s="41">
        <v>66414.5</v>
      </c>
      <c r="AB267" s="41">
        <v>68250.399999999994</v>
      </c>
      <c r="AC267" s="41">
        <v>73806.977900000013</v>
      </c>
      <c r="AD267" s="41">
        <v>83736.059309999997</v>
      </c>
      <c r="AE267" s="15">
        <f t="shared" si="102"/>
        <v>4.2135677892344231E-3</v>
      </c>
      <c r="AF267" s="15">
        <f t="shared" si="103"/>
        <v>2.1995702063019626E-3</v>
      </c>
      <c r="AG267" s="15">
        <f t="shared" si="104"/>
        <v>1.656143517313569E-3</v>
      </c>
      <c r="AH267" s="15">
        <f t="shared" si="105"/>
        <v>2.3218624348016271E-3</v>
      </c>
      <c r="AI267" s="15" t="s">
        <v>48</v>
      </c>
      <c r="AJ267" s="15" t="s">
        <v>48</v>
      </c>
      <c r="AK267" s="15" t="s">
        <v>48</v>
      </c>
      <c r="AL267" s="15" t="s">
        <v>48</v>
      </c>
    </row>
    <row r="268" spans="2:38" s="24" customFormat="1" ht="37.5" customHeight="1" x14ac:dyDescent="0.25">
      <c r="B268" s="126">
        <v>239</v>
      </c>
      <c r="C268" s="131" t="s">
        <v>455</v>
      </c>
      <c r="D268" s="129" t="s">
        <v>948</v>
      </c>
      <c r="E268" s="7">
        <v>7020014847</v>
      </c>
      <c r="F268" s="129" t="s">
        <v>228</v>
      </c>
      <c r="G268" s="129">
        <v>100</v>
      </c>
      <c r="H268" s="35" t="s">
        <v>904</v>
      </c>
      <c r="I268" s="129" t="s">
        <v>324</v>
      </c>
      <c r="J268" s="40">
        <v>182.24</v>
      </c>
      <c r="K268" s="40">
        <v>266.33999999999997</v>
      </c>
      <c r="L268" s="40">
        <v>155.9</v>
      </c>
      <c r="M268" s="40">
        <v>169.7</v>
      </c>
      <c r="N268" s="129">
        <v>196130.7</v>
      </c>
      <c r="O268" s="129">
        <v>202562.3</v>
      </c>
      <c r="P268" s="129">
        <v>158681.9</v>
      </c>
      <c r="Q268" s="129">
        <v>189287.7</v>
      </c>
      <c r="R268" s="84" t="s">
        <v>47</v>
      </c>
      <c r="S268" s="129">
        <v>430</v>
      </c>
      <c r="T268" s="129">
        <v>452</v>
      </c>
      <c r="U268" s="129">
        <v>459</v>
      </c>
      <c r="V268" s="129">
        <v>498</v>
      </c>
      <c r="W268" s="129" t="s">
        <v>669</v>
      </c>
      <c r="X268" s="129" t="s">
        <v>669</v>
      </c>
      <c r="Y268" s="129" t="s">
        <v>669</v>
      </c>
      <c r="Z268" s="129" t="s">
        <v>669</v>
      </c>
      <c r="AA268" s="41">
        <v>259985.8</v>
      </c>
      <c r="AB268" s="41">
        <v>28576</v>
      </c>
      <c r="AC268" s="41">
        <v>29420.99956</v>
      </c>
      <c r="AD268" s="41">
        <v>34725.123310000003</v>
      </c>
      <c r="AE268" s="15">
        <f t="shared" si="102"/>
        <v>9.2917630947118423E-4</v>
      </c>
      <c r="AF268" s="15">
        <f t="shared" si="103"/>
        <v>1.3148547385174831E-3</v>
      </c>
      <c r="AG268" s="15">
        <f t="shared" si="104"/>
        <v>9.8246869995884849E-4</v>
      </c>
      <c r="AH268" s="15">
        <f t="shared" si="105"/>
        <v>8.9651889689610037E-4</v>
      </c>
      <c r="AI268" s="15" t="s">
        <v>48</v>
      </c>
      <c r="AJ268" s="15" t="s">
        <v>48</v>
      </c>
      <c r="AK268" s="15" t="s">
        <v>48</v>
      </c>
      <c r="AL268" s="15" t="s">
        <v>48</v>
      </c>
    </row>
    <row r="269" spans="2:38" s="24" customFormat="1" ht="37.5" customHeight="1" x14ac:dyDescent="0.25">
      <c r="B269" s="126">
        <v>240</v>
      </c>
      <c r="C269" s="131" t="s">
        <v>455</v>
      </c>
      <c r="D269" s="129" t="s">
        <v>949</v>
      </c>
      <c r="E269" s="7">
        <v>7020014396</v>
      </c>
      <c r="F269" s="129" t="s">
        <v>228</v>
      </c>
      <c r="G269" s="129">
        <v>100</v>
      </c>
      <c r="H269" s="35" t="s">
        <v>904</v>
      </c>
      <c r="I269" s="129" t="s">
        <v>324</v>
      </c>
      <c r="J269" s="40">
        <v>525.71</v>
      </c>
      <c r="K269" s="40">
        <v>497.75</v>
      </c>
      <c r="L269" s="40">
        <v>345.9</v>
      </c>
      <c r="M269" s="40">
        <v>296.3</v>
      </c>
      <c r="N269" s="129">
        <v>196130.7</v>
      </c>
      <c r="O269" s="129">
        <v>202562.3</v>
      </c>
      <c r="P269" s="129">
        <v>158681.9</v>
      </c>
      <c r="Q269" s="129">
        <v>189287.7</v>
      </c>
      <c r="R269" s="84" t="s">
        <v>47</v>
      </c>
      <c r="S269" s="129">
        <v>973</v>
      </c>
      <c r="T269" s="129">
        <v>952</v>
      </c>
      <c r="U269" s="129">
        <v>941</v>
      </c>
      <c r="V269" s="129">
        <v>944</v>
      </c>
      <c r="W269" s="129" t="s">
        <v>669</v>
      </c>
      <c r="X269" s="129" t="s">
        <v>669</v>
      </c>
      <c r="Y269" s="129" t="s">
        <v>669</v>
      </c>
      <c r="Z269" s="129" t="s">
        <v>669</v>
      </c>
      <c r="AA269" s="41">
        <v>51968.800000000003</v>
      </c>
      <c r="AB269" s="41">
        <v>53097.7</v>
      </c>
      <c r="AC269" s="41">
        <v>55086.460630000001</v>
      </c>
      <c r="AD269" s="41">
        <v>63266.821670000005</v>
      </c>
      <c r="AE269" s="15">
        <f t="shared" si="102"/>
        <v>2.6804064840435485E-3</v>
      </c>
      <c r="AF269" s="15">
        <f t="shared" si="103"/>
        <v>2.4572687020240195E-3</v>
      </c>
      <c r="AG269" s="15">
        <f t="shared" si="104"/>
        <v>2.1798327345462841E-3</v>
      </c>
      <c r="AH269" s="15">
        <f t="shared" si="105"/>
        <v>1.5653420692416887E-3</v>
      </c>
      <c r="AI269" s="15" t="s">
        <v>48</v>
      </c>
      <c r="AJ269" s="15" t="s">
        <v>48</v>
      </c>
      <c r="AK269" s="15" t="s">
        <v>48</v>
      </c>
      <c r="AL269" s="15" t="s">
        <v>48</v>
      </c>
    </row>
    <row r="270" spans="2:38" s="24" customFormat="1" ht="37.5" customHeight="1" x14ac:dyDescent="0.25">
      <c r="B270" s="126">
        <v>241</v>
      </c>
      <c r="C270" s="131" t="s">
        <v>455</v>
      </c>
      <c r="D270" s="129" t="s">
        <v>950</v>
      </c>
      <c r="E270" s="7">
        <v>7018024774</v>
      </c>
      <c r="F270" s="129" t="s">
        <v>228</v>
      </c>
      <c r="G270" s="129">
        <v>100</v>
      </c>
      <c r="H270" s="35" t="s">
        <v>904</v>
      </c>
      <c r="I270" s="129" t="s">
        <v>324</v>
      </c>
      <c r="J270" s="40">
        <v>771.22</v>
      </c>
      <c r="K270" s="40">
        <v>831.95</v>
      </c>
      <c r="L270" s="40">
        <v>522.4</v>
      </c>
      <c r="M270" s="40">
        <v>511.8</v>
      </c>
      <c r="N270" s="129">
        <v>196130.7</v>
      </c>
      <c r="O270" s="129">
        <v>202562.3</v>
      </c>
      <c r="P270" s="129">
        <v>158681.9</v>
      </c>
      <c r="Q270" s="129">
        <v>189287.7</v>
      </c>
      <c r="R270" s="84" t="s">
        <v>47</v>
      </c>
      <c r="S270" s="129">
        <v>817</v>
      </c>
      <c r="T270" s="129">
        <v>800</v>
      </c>
      <c r="U270" s="129">
        <v>780</v>
      </c>
      <c r="V270" s="129">
        <v>780</v>
      </c>
      <c r="W270" s="129" t="s">
        <v>669</v>
      </c>
      <c r="X270" s="129" t="s">
        <v>669</v>
      </c>
      <c r="Y270" s="129" t="s">
        <v>669</v>
      </c>
      <c r="Z270" s="129" t="s">
        <v>669</v>
      </c>
      <c r="AA270" s="41">
        <v>47257.4</v>
      </c>
      <c r="AB270" s="41">
        <v>46234.7</v>
      </c>
      <c r="AC270" s="41">
        <v>49100.13882</v>
      </c>
      <c r="AD270" s="41">
        <v>57309.299220000001</v>
      </c>
      <c r="AE270" s="15">
        <f t="shared" si="102"/>
        <v>3.9321738004300189E-3</v>
      </c>
      <c r="AF270" s="15">
        <f t="shared" si="103"/>
        <v>4.1071314849801767E-3</v>
      </c>
      <c r="AG270" s="15">
        <f t="shared" si="104"/>
        <v>3.2921209035182966E-3</v>
      </c>
      <c r="AH270" s="15">
        <f t="shared" si="105"/>
        <v>2.7038206919942501E-3</v>
      </c>
      <c r="AI270" s="15" t="s">
        <v>48</v>
      </c>
      <c r="AJ270" s="15" t="s">
        <v>48</v>
      </c>
      <c r="AK270" s="15" t="s">
        <v>48</v>
      </c>
      <c r="AL270" s="15" t="s">
        <v>48</v>
      </c>
    </row>
    <row r="271" spans="2:38" s="24" customFormat="1" ht="37.5" customHeight="1" x14ac:dyDescent="0.25">
      <c r="B271" s="126">
        <v>242</v>
      </c>
      <c r="C271" s="131" t="s">
        <v>455</v>
      </c>
      <c r="D271" s="129" t="s">
        <v>951</v>
      </c>
      <c r="E271" s="7">
        <v>7018024742</v>
      </c>
      <c r="F271" s="129" t="s">
        <v>228</v>
      </c>
      <c r="G271" s="129">
        <v>100</v>
      </c>
      <c r="H271" s="35" t="s">
        <v>904</v>
      </c>
      <c r="I271" s="129" t="s">
        <v>324</v>
      </c>
      <c r="J271" s="40">
        <v>2041.38</v>
      </c>
      <c r="K271" s="40">
        <v>2236.3200000000002</v>
      </c>
      <c r="L271" s="40">
        <v>1516.4</v>
      </c>
      <c r="M271" s="40">
        <v>2067.6999999999998</v>
      </c>
      <c r="N271" s="129">
        <v>196130.7</v>
      </c>
      <c r="O271" s="129">
        <v>202562.3</v>
      </c>
      <c r="P271" s="129">
        <v>158681.9</v>
      </c>
      <c r="Q271" s="129">
        <v>189287.7</v>
      </c>
      <c r="R271" s="84" t="s">
        <v>47</v>
      </c>
      <c r="S271" s="129">
        <v>731</v>
      </c>
      <c r="T271" s="129">
        <v>745</v>
      </c>
      <c r="U271" s="129">
        <v>785</v>
      </c>
      <c r="V271" s="129">
        <v>829</v>
      </c>
      <c r="W271" s="129" t="s">
        <v>669</v>
      </c>
      <c r="X271" s="129" t="s">
        <v>669</v>
      </c>
      <c r="Y271" s="129" t="s">
        <v>669</v>
      </c>
      <c r="Z271" s="129" t="s">
        <v>669</v>
      </c>
      <c r="AA271" s="41">
        <v>48192.9</v>
      </c>
      <c r="AB271" s="41">
        <v>49108.5</v>
      </c>
      <c r="AC271" s="41">
        <v>51966.059700000005</v>
      </c>
      <c r="AD271" s="41">
        <v>60108.764080000001</v>
      </c>
      <c r="AE271" s="15">
        <f t="shared" si="102"/>
        <v>1.0408263469207013E-2</v>
      </c>
      <c r="AF271" s="15">
        <f t="shared" si="103"/>
        <v>1.1040159002933914E-2</v>
      </c>
      <c r="AG271" s="15">
        <f t="shared" si="104"/>
        <v>9.5562253792020393E-3</v>
      </c>
      <c r="AH271" s="15">
        <f t="shared" si="105"/>
        <v>1.0923583518633274E-2</v>
      </c>
      <c r="AI271" s="15" t="s">
        <v>48</v>
      </c>
      <c r="AJ271" s="15" t="s">
        <v>48</v>
      </c>
      <c r="AK271" s="15" t="s">
        <v>48</v>
      </c>
      <c r="AL271" s="15" t="s">
        <v>48</v>
      </c>
    </row>
    <row r="272" spans="2:38" s="24" customFormat="1" ht="37.5" customHeight="1" x14ac:dyDescent="0.25">
      <c r="B272" s="126">
        <v>243</v>
      </c>
      <c r="C272" s="131" t="s">
        <v>455</v>
      </c>
      <c r="D272" s="129" t="s">
        <v>952</v>
      </c>
      <c r="E272" s="7">
        <v>7020014815</v>
      </c>
      <c r="F272" s="129" t="s">
        <v>228</v>
      </c>
      <c r="G272" s="129">
        <v>100</v>
      </c>
      <c r="H272" s="35" t="s">
        <v>904</v>
      </c>
      <c r="I272" s="129" t="s">
        <v>324</v>
      </c>
      <c r="J272" s="40">
        <v>1350.38</v>
      </c>
      <c r="K272" s="40">
        <v>1724.11</v>
      </c>
      <c r="L272" s="40">
        <v>1561.2</v>
      </c>
      <c r="M272" s="40">
        <v>1637.7</v>
      </c>
      <c r="N272" s="129">
        <v>196130.7</v>
      </c>
      <c r="O272" s="129">
        <v>202562.3</v>
      </c>
      <c r="P272" s="129">
        <v>158681.9</v>
      </c>
      <c r="Q272" s="129">
        <v>189287.7</v>
      </c>
      <c r="R272" s="84" t="s">
        <v>47</v>
      </c>
      <c r="S272" s="129">
        <v>1034</v>
      </c>
      <c r="T272" s="129">
        <v>1029</v>
      </c>
      <c r="U272" s="129">
        <v>1088</v>
      </c>
      <c r="V272" s="129">
        <v>1114</v>
      </c>
      <c r="W272" s="129" t="s">
        <v>669</v>
      </c>
      <c r="X272" s="129" t="s">
        <v>669</v>
      </c>
      <c r="Y272" s="129" t="s">
        <v>669</v>
      </c>
      <c r="Z272" s="129" t="s">
        <v>669</v>
      </c>
      <c r="AA272" s="41">
        <v>65975.199999999997</v>
      </c>
      <c r="AB272" s="41">
        <v>49919.9</v>
      </c>
      <c r="AC272" s="41">
        <v>55492.198189999996</v>
      </c>
      <c r="AD272" s="41">
        <v>65958.313939999993</v>
      </c>
      <c r="AE272" s="15">
        <f t="shared" si="102"/>
        <v>6.8851026381897378E-3</v>
      </c>
      <c r="AF272" s="15">
        <f t="shared" si="103"/>
        <v>8.5115048555432088E-3</v>
      </c>
      <c r="AG272" s="15">
        <f t="shared" si="104"/>
        <v>9.8385512147258145E-3</v>
      </c>
      <c r="AH272" s="15">
        <f t="shared" si="105"/>
        <v>8.6519092365748007E-3</v>
      </c>
      <c r="AI272" s="15" t="s">
        <v>48</v>
      </c>
      <c r="AJ272" s="15" t="s">
        <v>48</v>
      </c>
      <c r="AK272" s="15" t="s">
        <v>48</v>
      </c>
      <c r="AL272" s="15" t="s">
        <v>48</v>
      </c>
    </row>
    <row r="273" spans="2:38" s="24" customFormat="1" ht="37.5" customHeight="1" x14ac:dyDescent="0.25">
      <c r="B273" s="126">
        <v>244</v>
      </c>
      <c r="C273" s="131" t="s">
        <v>455</v>
      </c>
      <c r="D273" s="129" t="s">
        <v>953</v>
      </c>
      <c r="E273" s="7">
        <v>7019036162</v>
      </c>
      <c r="F273" s="129" t="s">
        <v>228</v>
      </c>
      <c r="G273" s="129">
        <v>100</v>
      </c>
      <c r="H273" s="35" t="s">
        <v>904</v>
      </c>
      <c r="I273" s="129" t="s">
        <v>324</v>
      </c>
      <c r="J273" s="40">
        <v>285.98</v>
      </c>
      <c r="K273" s="40">
        <v>337.45</v>
      </c>
      <c r="L273" s="40">
        <v>243.2</v>
      </c>
      <c r="M273" s="40">
        <v>163.69999999999999</v>
      </c>
      <c r="N273" s="129">
        <v>196130.7</v>
      </c>
      <c r="O273" s="129">
        <v>202562.3</v>
      </c>
      <c r="P273" s="129">
        <v>158681.9</v>
      </c>
      <c r="Q273" s="129">
        <v>189287.7</v>
      </c>
      <c r="R273" s="84" t="s">
        <v>47</v>
      </c>
      <c r="S273" s="129">
        <v>875</v>
      </c>
      <c r="T273" s="129">
        <v>865</v>
      </c>
      <c r="U273" s="129">
        <v>860</v>
      </c>
      <c r="V273" s="129">
        <v>880</v>
      </c>
      <c r="W273" s="129" t="s">
        <v>669</v>
      </c>
      <c r="X273" s="129" t="s">
        <v>669</v>
      </c>
      <c r="Y273" s="129" t="s">
        <v>669</v>
      </c>
      <c r="Z273" s="129" t="s">
        <v>669</v>
      </c>
      <c r="AA273" s="41">
        <v>58140.2</v>
      </c>
      <c r="AB273" s="41">
        <v>57100.7</v>
      </c>
      <c r="AC273" s="41">
        <v>58694.680919999999</v>
      </c>
      <c r="AD273" s="41">
        <v>62237.06839</v>
      </c>
      <c r="AE273" s="15">
        <f t="shared" si="102"/>
        <v>1.4581093118007534E-3</v>
      </c>
      <c r="AF273" s="15">
        <f t="shared" si="103"/>
        <v>1.6659072295288906E-3</v>
      </c>
      <c r="AG273" s="15">
        <f t="shared" si="104"/>
        <v>1.5326259642719177E-3</v>
      </c>
      <c r="AH273" s="15">
        <f t="shared" si="105"/>
        <v>8.648211162162147E-4</v>
      </c>
      <c r="AI273" s="15" t="s">
        <v>48</v>
      </c>
      <c r="AJ273" s="15" t="s">
        <v>48</v>
      </c>
      <c r="AK273" s="15" t="s">
        <v>48</v>
      </c>
      <c r="AL273" s="15" t="s">
        <v>48</v>
      </c>
    </row>
    <row r="274" spans="2:38" s="24" customFormat="1" ht="37.5" customHeight="1" x14ac:dyDescent="0.25">
      <c r="B274" s="126">
        <v>245</v>
      </c>
      <c r="C274" s="131" t="s">
        <v>455</v>
      </c>
      <c r="D274" s="129" t="s">
        <v>954</v>
      </c>
      <c r="E274" s="7">
        <v>7019014916</v>
      </c>
      <c r="F274" s="129" t="s">
        <v>228</v>
      </c>
      <c r="G274" s="129">
        <v>100</v>
      </c>
      <c r="H274" s="35" t="s">
        <v>904</v>
      </c>
      <c r="I274" s="129" t="s">
        <v>324</v>
      </c>
      <c r="J274" s="40">
        <v>5105.29</v>
      </c>
      <c r="K274" s="40">
        <v>5094.2700000000004</v>
      </c>
      <c r="L274" s="40">
        <v>3158.8</v>
      </c>
      <c r="M274" s="40">
        <v>3740.4</v>
      </c>
      <c r="N274" s="129">
        <v>196130.7</v>
      </c>
      <c r="O274" s="129">
        <v>202562.3</v>
      </c>
      <c r="P274" s="129">
        <v>158681.9</v>
      </c>
      <c r="Q274" s="129">
        <v>189287.7</v>
      </c>
      <c r="R274" s="84" t="s">
        <v>47</v>
      </c>
      <c r="S274" s="129">
        <v>1663</v>
      </c>
      <c r="T274" s="129">
        <v>1683</v>
      </c>
      <c r="U274" s="129">
        <v>1681</v>
      </c>
      <c r="V274" s="129">
        <v>1732</v>
      </c>
      <c r="W274" s="129" t="s">
        <v>669</v>
      </c>
      <c r="X274" s="129" t="s">
        <v>669</v>
      </c>
      <c r="Y274" s="129" t="s">
        <v>669</v>
      </c>
      <c r="Z274" s="129" t="s">
        <v>669</v>
      </c>
      <c r="AA274" s="41">
        <v>92090.1</v>
      </c>
      <c r="AB274" s="41">
        <v>93996.5</v>
      </c>
      <c r="AC274" s="41">
        <v>98810.468260000009</v>
      </c>
      <c r="AD274" s="41">
        <v>109766.13593</v>
      </c>
      <c r="AE274" s="15">
        <f t="shared" si="102"/>
        <v>2.6030040172191297E-2</v>
      </c>
      <c r="AF274" s="15">
        <f t="shared" si="103"/>
        <v>2.514915164371653E-2</v>
      </c>
      <c r="AG274" s="15">
        <f t="shared" si="104"/>
        <v>1.9906492170814694E-2</v>
      </c>
      <c r="AH274" s="15">
        <f t="shared" si="105"/>
        <v>1.9760396475840745E-2</v>
      </c>
      <c r="AI274" s="15" t="s">
        <v>48</v>
      </c>
      <c r="AJ274" s="15" t="s">
        <v>48</v>
      </c>
      <c r="AK274" s="15" t="s">
        <v>48</v>
      </c>
      <c r="AL274" s="15" t="s">
        <v>48</v>
      </c>
    </row>
    <row r="275" spans="2:38" s="24" customFormat="1" ht="37.5" customHeight="1" x14ac:dyDescent="0.25">
      <c r="B275" s="126">
        <v>246</v>
      </c>
      <c r="C275" s="131" t="s">
        <v>455</v>
      </c>
      <c r="D275" s="129" t="s">
        <v>955</v>
      </c>
      <c r="E275" s="7">
        <v>7020014798</v>
      </c>
      <c r="F275" s="129" t="s">
        <v>228</v>
      </c>
      <c r="G275" s="129">
        <v>100</v>
      </c>
      <c r="H275" s="35" t="s">
        <v>904</v>
      </c>
      <c r="I275" s="129" t="s">
        <v>910</v>
      </c>
      <c r="J275" s="40">
        <v>855.44</v>
      </c>
      <c r="K275" s="40">
        <v>962.44</v>
      </c>
      <c r="L275" s="40">
        <v>703.9</v>
      </c>
      <c r="M275" s="40">
        <v>1031.5999999999999</v>
      </c>
      <c r="N275" s="129">
        <v>196130.7</v>
      </c>
      <c r="O275" s="129">
        <v>202562.3</v>
      </c>
      <c r="P275" s="129">
        <v>158681.9</v>
      </c>
      <c r="Q275" s="129">
        <v>189287.7</v>
      </c>
      <c r="R275" s="84" t="s">
        <v>47</v>
      </c>
      <c r="S275" s="129">
        <v>1748</v>
      </c>
      <c r="T275" s="129">
        <v>1897</v>
      </c>
      <c r="U275" s="129">
        <v>2010</v>
      </c>
      <c r="V275" s="129">
        <v>2128</v>
      </c>
      <c r="W275" s="129" t="s">
        <v>669</v>
      </c>
      <c r="X275" s="129" t="s">
        <v>669</v>
      </c>
      <c r="Y275" s="129" t="s">
        <v>669</v>
      </c>
      <c r="Z275" s="129" t="s">
        <v>669</v>
      </c>
      <c r="AA275" s="41">
        <v>83927.5</v>
      </c>
      <c r="AB275" s="41">
        <v>87947.4</v>
      </c>
      <c r="AC275" s="41">
        <v>95735.224170000001</v>
      </c>
      <c r="AD275" s="41">
        <v>110951.0208</v>
      </c>
      <c r="AE275" s="15">
        <f t="shared" si="102"/>
        <v>4.3615813332639917E-3</v>
      </c>
      <c r="AF275" s="15">
        <f t="shared" si="103"/>
        <v>4.7513283567574031E-3</v>
      </c>
      <c r="AG275" s="15">
        <f t="shared" si="104"/>
        <v>4.4359186523478733E-3</v>
      </c>
      <c r="AH275" s="15">
        <f t="shared" si="105"/>
        <v>5.4499050915616798E-3</v>
      </c>
      <c r="AI275" s="15" t="s">
        <v>48</v>
      </c>
      <c r="AJ275" s="15" t="s">
        <v>48</v>
      </c>
      <c r="AK275" s="15" t="s">
        <v>48</v>
      </c>
      <c r="AL275" s="15" t="s">
        <v>48</v>
      </c>
    </row>
    <row r="276" spans="2:38" s="24" customFormat="1" ht="37.5" customHeight="1" x14ac:dyDescent="0.25">
      <c r="B276" s="126">
        <v>247</v>
      </c>
      <c r="C276" s="131" t="s">
        <v>455</v>
      </c>
      <c r="D276" s="129" t="s">
        <v>956</v>
      </c>
      <c r="E276" s="7">
        <v>7017115676</v>
      </c>
      <c r="F276" s="129" t="s">
        <v>228</v>
      </c>
      <c r="G276" s="129">
        <v>100</v>
      </c>
      <c r="H276" s="35" t="s">
        <v>904</v>
      </c>
      <c r="I276" s="129" t="s">
        <v>927</v>
      </c>
      <c r="J276" s="40">
        <v>178.34</v>
      </c>
      <c r="K276" s="40">
        <v>251.95</v>
      </c>
      <c r="L276" s="40">
        <v>338.8</v>
      </c>
      <c r="M276" s="40">
        <v>348.5</v>
      </c>
      <c r="N276" s="129">
        <v>196130.7</v>
      </c>
      <c r="O276" s="129">
        <v>202562.3</v>
      </c>
      <c r="P276" s="129">
        <v>158681.9</v>
      </c>
      <c r="Q276" s="129">
        <v>189287.7</v>
      </c>
      <c r="R276" s="84" t="s">
        <v>47</v>
      </c>
      <c r="S276" s="129">
        <v>500</v>
      </c>
      <c r="T276" s="129">
        <v>519</v>
      </c>
      <c r="U276" s="129">
        <v>538</v>
      </c>
      <c r="V276" s="129">
        <v>548</v>
      </c>
      <c r="W276" s="129" t="s">
        <v>669</v>
      </c>
      <c r="X276" s="129" t="s">
        <v>669</v>
      </c>
      <c r="Y276" s="129" t="s">
        <v>669</v>
      </c>
      <c r="Z276" s="129" t="s">
        <v>669</v>
      </c>
      <c r="AA276" s="41">
        <v>37660.199999999997</v>
      </c>
      <c r="AB276" s="41">
        <v>42218.1</v>
      </c>
      <c r="AC276" s="41">
        <v>45795.171029999998</v>
      </c>
      <c r="AD276" s="41">
        <v>48337.62874</v>
      </c>
      <c r="AE276" s="15">
        <f t="shared" si="102"/>
        <v>9.0929161013548619E-4</v>
      </c>
      <c r="AF276" s="15">
        <f t="shared" si="103"/>
        <v>1.2438148658462113E-3</v>
      </c>
      <c r="AG276" s="15">
        <f t="shared" si="104"/>
        <v>2.1350891311485432E-3</v>
      </c>
      <c r="AH276" s="15">
        <f t="shared" si="105"/>
        <v>1.8411127611566941E-3</v>
      </c>
      <c r="AI276" s="15" t="s">
        <v>48</v>
      </c>
      <c r="AJ276" s="15" t="s">
        <v>48</v>
      </c>
      <c r="AK276" s="15" t="s">
        <v>48</v>
      </c>
      <c r="AL276" s="15" t="s">
        <v>48</v>
      </c>
    </row>
    <row r="277" spans="2:38" s="24" customFormat="1" ht="37.5" customHeight="1" x14ac:dyDescent="0.25">
      <c r="B277" s="126">
        <v>248</v>
      </c>
      <c r="C277" s="131" t="s">
        <v>455</v>
      </c>
      <c r="D277" s="129" t="s">
        <v>957</v>
      </c>
      <c r="E277" s="7">
        <v>7017115605</v>
      </c>
      <c r="F277" s="129" t="s">
        <v>228</v>
      </c>
      <c r="G277" s="129">
        <v>100</v>
      </c>
      <c r="H277" s="35" t="s">
        <v>904</v>
      </c>
      <c r="I277" s="129" t="s">
        <v>958</v>
      </c>
      <c r="J277" s="40">
        <v>99.59</v>
      </c>
      <c r="K277" s="40">
        <v>130.15</v>
      </c>
      <c r="L277" s="40">
        <v>115.6</v>
      </c>
      <c r="M277" s="40">
        <v>202.3</v>
      </c>
      <c r="N277" s="129">
        <v>1353.8</v>
      </c>
      <c r="O277" s="129">
        <v>1837.1</v>
      </c>
      <c r="P277" s="129">
        <v>725.1</v>
      </c>
      <c r="Q277" s="129">
        <v>589.70000000000005</v>
      </c>
      <c r="R277" s="84" t="s">
        <v>47</v>
      </c>
      <c r="S277" s="129">
        <v>336</v>
      </c>
      <c r="T277" s="129">
        <v>350</v>
      </c>
      <c r="U277" s="129">
        <v>349</v>
      </c>
      <c r="V277" s="129">
        <v>327</v>
      </c>
      <c r="W277" s="129" t="s">
        <v>669</v>
      </c>
      <c r="X277" s="129" t="s">
        <v>669</v>
      </c>
      <c r="Y277" s="129" t="s">
        <v>669</v>
      </c>
      <c r="Z277" s="129" t="s">
        <v>669</v>
      </c>
      <c r="AA277" s="41">
        <v>25660.7</v>
      </c>
      <c r="AB277" s="41">
        <v>28444.799999999999</v>
      </c>
      <c r="AC277" s="41">
        <v>29488.886569999999</v>
      </c>
      <c r="AD277" s="41">
        <v>37060.783179999999</v>
      </c>
      <c r="AE277" s="15">
        <f t="shared" si="102"/>
        <v>7.356330329443049E-2</v>
      </c>
      <c r="AF277" s="15">
        <f t="shared" si="103"/>
        <v>7.0845354090686416E-2</v>
      </c>
      <c r="AG277" s="15">
        <f t="shared" si="104"/>
        <v>0.15942628602951317</v>
      </c>
      <c r="AH277" s="15">
        <f t="shared" si="105"/>
        <v>0.34305579108021028</v>
      </c>
      <c r="AI277" s="15" t="s">
        <v>48</v>
      </c>
      <c r="AJ277" s="15" t="s">
        <v>48</v>
      </c>
      <c r="AK277" s="15" t="s">
        <v>48</v>
      </c>
      <c r="AL277" s="15" t="s">
        <v>48</v>
      </c>
    </row>
    <row r="278" spans="2:38" s="24" customFormat="1" ht="37.5" customHeight="1" x14ac:dyDescent="0.25">
      <c r="B278" s="126">
        <v>249</v>
      </c>
      <c r="C278" s="131" t="s">
        <v>455</v>
      </c>
      <c r="D278" s="129" t="s">
        <v>959</v>
      </c>
      <c r="E278" s="7">
        <v>7017190698</v>
      </c>
      <c r="F278" s="129" t="s">
        <v>228</v>
      </c>
      <c r="G278" s="129">
        <v>100</v>
      </c>
      <c r="H278" s="35" t="s">
        <v>904</v>
      </c>
      <c r="I278" s="129" t="s">
        <v>960</v>
      </c>
      <c r="J278" s="40">
        <v>407.89</v>
      </c>
      <c r="K278" s="40">
        <v>297.47000000000003</v>
      </c>
      <c r="L278" s="40">
        <v>241</v>
      </c>
      <c r="M278" s="40">
        <v>234.3</v>
      </c>
      <c r="N278" s="129">
        <v>196130.7</v>
      </c>
      <c r="O278" s="129">
        <v>202562.3</v>
      </c>
      <c r="P278" s="129">
        <v>158681.9</v>
      </c>
      <c r="Q278" s="129">
        <v>189287.7</v>
      </c>
      <c r="R278" s="84" t="s">
        <v>47</v>
      </c>
      <c r="S278" s="129">
        <v>1331</v>
      </c>
      <c r="T278" s="129">
        <v>1402</v>
      </c>
      <c r="U278" s="129">
        <v>1428</v>
      </c>
      <c r="V278" s="129">
        <v>1450</v>
      </c>
      <c r="W278" s="129" t="s">
        <v>669</v>
      </c>
      <c r="X278" s="129" t="s">
        <v>669</v>
      </c>
      <c r="Y278" s="129" t="s">
        <v>669</v>
      </c>
      <c r="Z278" s="129" t="s">
        <v>669</v>
      </c>
      <c r="AA278" s="41">
        <v>61403</v>
      </c>
      <c r="AB278" s="41">
        <v>63147.4</v>
      </c>
      <c r="AC278" s="41">
        <v>69872.584739999991</v>
      </c>
      <c r="AD278" s="41">
        <v>81935.323069999999</v>
      </c>
      <c r="AE278" s="15">
        <f t="shared" si="102"/>
        <v>2.0796846184712539E-3</v>
      </c>
      <c r="AF278" s="15">
        <f t="shared" si="103"/>
        <v>1.4685358529203116E-3</v>
      </c>
      <c r="AG278" s="15">
        <f t="shared" si="104"/>
        <v>1.5187617491345894E-3</v>
      </c>
      <c r="AH278" s="15">
        <f t="shared" si="105"/>
        <v>1.2377983355495365E-3</v>
      </c>
      <c r="AI278" s="15" t="s">
        <v>48</v>
      </c>
      <c r="AJ278" s="15" t="s">
        <v>48</v>
      </c>
      <c r="AK278" s="15" t="s">
        <v>48</v>
      </c>
      <c r="AL278" s="15" t="s">
        <v>48</v>
      </c>
    </row>
    <row r="279" spans="2:38" s="24" customFormat="1" ht="37.5" customHeight="1" x14ac:dyDescent="0.25">
      <c r="B279" s="126">
        <v>250</v>
      </c>
      <c r="C279" s="131" t="s">
        <v>455</v>
      </c>
      <c r="D279" s="129" t="s">
        <v>961</v>
      </c>
      <c r="E279" s="7">
        <v>7018024816</v>
      </c>
      <c r="F279" s="129" t="s">
        <v>228</v>
      </c>
      <c r="G279" s="129">
        <v>100</v>
      </c>
      <c r="H279" s="35" t="s">
        <v>904</v>
      </c>
      <c r="I279" s="129" t="s">
        <v>962</v>
      </c>
      <c r="J279" s="40">
        <v>1053.74</v>
      </c>
      <c r="K279" s="40">
        <v>1144.6500000000001</v>
      </c>
      <c r="L279" s="40">
        <v>3.4</v>
      </c>
      <c r="M279" s="40">
        <v>0</v>
      </c>
      <c r="N279" s="129">
        <v>1353.8</v>
      </c>
      <c r="O279" s="129">
        <v>1837.1</v>
      </c>
      <c r="P279" s="129">
        <v>725.1</v>
      </c>
      <c r="Q279" s="129">
        <v>589.70000000000005</v>
      </c>
      <c r="R279" s="84" t="s">
        <v>47</v>
      </c>
      <c r="S279" s="129">
        <v>93</v>
      </c>
      <c r="T279" s="129">
        <v>89</v>
      </c>
      <c r="U279" s="129">
        <v>70</v>
      </c>
      <c r="V279" s="129">
        <v>64</v>
      </c>
      <c r="W279" s="129" t="s">
        <v>669</v>
      </c>
      <c r="X279" s="129" t="s">
        <v>669</v>
      </c>
      <c r="Y279" s="129" t="s">
        <v>669</v>
      </c>
      <c r="Z279" s="129" t="s">
        <v>669</v>
      </c>
      <c r="AA279" s="41">
        <v>37434.1</v>
      </c>
      <c r="AB279" s="41">
        <v>38567.699999999997</v>
      </c>
      <c r="AC279" s="41">
        <v>35886.540390000002</v>
      </c>
      <c r="AD279" s="41">
        <v>36320.93</v>
      </c>
      <c r="AE279" s="15">
        <f t="shared" si="102"/>
        <v>0.77835721672329738</v>
      </c>
      <c r="AF279" s="15">
        <f t="shared" si="103"/>
        <v>0.62307441075608305</v>
      </c>
      <c r="AG279" s="15">
        <f t="shared" si="104"/>
        <v>4.6890084126327402E-3</v>
      </c>
      <c r="AH279" s="15">
        <f t="shared" si="105"/>
        <v>0</v>
      </c>
      <c r="AI279" s="15" t="s">
        <v>48</v>
      </c>
      <c r="AJ279" s="15" t="s">
        <v>48</v>
      </c>
      <c r="AK279" s="15" t="s">
        <v>48</v>
      </c>
      <c r="AL279" s="15" t="s">
        <v>48</v>
      </c>
    </row>
    <row r="280" spans="2:38" s="24" customFormat="1" ht="37.5" customHeight="1" x14ac:dyDescent="0.25">
      <c r="B280" s="126">
        <v>251</v>
      </c>
      <c r="C280" s="131" t="s">
        <v>455</v>
      </c>
      <c r="D280" s="129" t="s">
        <v>963</v>
      </c>
      <c r="E280" s="7">
        <v>7021020508</v>
      </c>
      <c r="F280" s="129" t="s">
        <v>228</v>
      </c>
      <c r="G280" s="129">
        <v>100</v>
      </c>
      <c r="H280" s="35" t="s">
        <v>904</v>
      </c>
      <c r="I280" s="129" t="s">
        <v>964</v>
      </c>
      <c r="J280" s="40">
        <v>19224.98</v>
      </c>
      <c r="K280" s="40">
        <v>1952.81</v>
      </c>
      <c r="L280" s="40">
        <v>15968.1</v>
      </c>
      <c r="M280" s="40">
        <v>17433.7</v>
      </c>
      <c r="N280" s="129">
        <v>196130.7</v>
      </c>
      <c r="O280" s="129">
        <v>202562.3</v>
      </c>
      <c r="P280" s="129">
        <v>158681.9</v>
      </c>
      <c r="Q280" s="129">
        <v>189287.7</v>
      </c>
      <c r="R280" s="84" t="s">
        <v>47</v>
      </c>
      <c r="S280" s="129">
        <v>2439</v>
      </c>
      <c r="T280" s="129">
        <v>2752</v>
      </c>
      <c r="U280" s="129">
        <v>2811</v>
      </c>
      <c r="V280" s="129">
        <v>2938</v>
      </c>
      <c r="W280" s="129" t="s">
        <v>669</v>
      </c>
      <c r="X280" s="129" t="s">
        <v>669</v>
      </c>
      <c r="Y280" s="129" t="s">
        <v>669</v>
      </c>
      <c r="Z280" s="129" t="s">
        <v>669</v>
      </c>
      <c r="AA280" s="41">
        <v>150416.6</v>
      </c>
      <c r="AB280" s="41">
        <v>158392.1</v>
      </c>
      <c r="AC280" s="41">
        <v>170447.21244</v>
      </c>
      <c r="AD280" s="41">
        <v>186966.90777000002</v>
      </c>
      <c r="AE280" s="15">
        <f t="shared" si="102"/>
        <v>9.8021268470463815E-2</v>
      </c>
      <c r="AF280" s="15">
        <f t="shared" si="103"/>
        <v>9.6405402189844811E-3</v>
      </c>
      <c r="AG280" s="15">
        <f t="shared" si="104"/>
        <v>0.10062962442471385</v>
      </c>
      <c r="AH280" s="15">
        <f t="shared" si="105"/>
        <v>9.2101599839820553E-2</v>
      </c>
      <c r="AI280" s="15" t="s">
        <v>48</v>
      </c>
      <c r="AJ280" s="15" t="s">
        <v>48</v>
      </c>
      <c r="AK280" s="15" t="s">
        <v>48</v>
      </c>
      <c r="AL280" s="15" t="s">
        <v>48</v>
      </c>
    </row>
    <row r="281" spans="2:38" s="24" customFormat="1" ht="37.5" customHeight="1" x14ac:dyDescent="0.25">
      <c r="B281" s="126">
        <v>252</v>
      </c>
      <c r="C281" s="131" t="s">
        <v>455</v>
      </c>
      <c r="D281" s="129" t="s">
        <v>965</v>
      </c>
      <c r="E281" s="7">
        <v>7018025859</v>
      </c>
      <c r="F281" s="129" t="s">
        <v>228</v>
      </c>
      <c r="G281" s="129">
        <v>100</v>
      </c>
      <c r="H281" s="35" t="s">
        <v>904</v>
      </c>
      <c r="I281" s="129" t="s">
        <v>324</v>
      </c>
      <c r="J281" s="40">
        <v>8009.26</v>
      </c>
      <c r="K281" s="40">
        <v>8018</v>
      </c>
      <c r="L281" s="40">
        <v>5461.9</v>
      </c>
      <c r="M281" s="40">
        <v>76</v>
      </c>
      <c r="N281" s="129">
        <v>196130.7</v>
      </c>
      <c r="O281" s="129">
        <v>202562.3</v>
      </c>
      <c r="P281" s="129">
        <v>158681.9</v>
      </c>
      <c r="Q281" s="129">
        <v>189287.7</v>
      </c>
      <c r="R281" s="84" t="s">
        <v>47</v>
      </c>
      <c r="S281" s="129">
        <v>273</v>
      </c>
      <c r="T281" s="129">
        <v>275</v>
      </c>
      <c r="U281" s="129">
        <v>281</v>
      </c>
      <c r="V281" s="129">
        <v>278</v>
      </c>
      <c r="W281" s="129" t="s">
        <v>669</v>
      </c>
      <c r="X281" s="129" t="s">
        <v>669</v>
      </c>
      <c r="Y281" s="129" t="s">
        <v>669</v>
      </c>
      <c r="Z281" s="129" t="s">
        <v>669</v>
      </c>
      <c r="AA281" s="41">
        <v>17095.5</v>
      </c>
      <c r="AB281" s="41">
        <v>15723.5</v>
      </c>
      <c r="AC281" s="41">
        <v>19942.067950000001</v>
      </c>
      <c r="AD281" s="41">
        <v>20194.612280000001</v>
      </c>
      <c r="AE281" s="15">
        <f t="shared" si="102"/>
        <v>4.0836340256777751E-2</v>
      </c>
      <c r="AF281" s="15">
        <f t="shared" si="103"/>
        <v>3.9582883883131269E-2</v>
      </c>
      <c r="AG281" s="15">
        <f t="shared" si="104"/>
        <v>3.4420434844805864E-2</v>
      </c>
      <c r="AH281" s="15">
        <f t="shared" si="105"/>
        <v>4.0150522194521879E-4</v>
      </c>
      <c r="AI281" s="15" t="s">
        <v>48</v>
      </c>
      <c r="AJ281" s="15" t="s">
        <v>48</v>
      </c>
      <c r="AK281" s="15" t="s">
        <v>48</v>
      </c>
      <c r="AL281" s="15" t="s">
        <v>48</v>
      </c>
    </row>
    <row r="282" spans="2:38" s="24" customFormat="1" ht="37.5" customHeight="1" x14ac:dyDescent="0.25">
      <c r="B282" s="126">
        <v>253</v>
      </c>
      <c r="C282" s="131" t="s">
        <v>455</v>
      </c>
      <c r="D282" s="129" t="s">
        <v>966</v>
      </c>
      <c r="E282" s="7">
        <v>7019037350</v>
      </c>
      <c r="F282" s="129" t="s">
        <v>228</v>
      </c>
      <c r="G282" s="129">
        <v>100</v>
      </c>
      <c r="H282" s="35" t="s">
        <v>904</v>
      </c>
      <c r="I282" s="129" t="s">
        <v>967</v>
      </c>
      <c r="J282" s="40">
        <v>453.09</v>
      </c>
      <c r="K282" s="40">
        <v>267</v>
      </c>
      <c r="L282" s="40">
        <v>0</v>
      </c>
      <c r="M282" s="40">
        <v>0</v>
      </c>
      <c r="N282" s="129">
        <v>1353.8</v>
      </c>
      <c r="O282" s="129">
        <v>1837.1</v>
      </c>
      <c r="P282" s="129">
        <v>725.1</v>
      </c>
      <c r="Q282" s="129">
        <v>589.70000000000005</v>
      </c>
      <c r="R282" s="84" t="s">
        <v>47</v>
      </c>
      <c r="S282" s="129">
        <v>237</v>
      </c>
      <c r="T282" s="129">
        <v>230</v>
      </c>
      <c r="U282" s="129">
        <v>219</v>
      </c>
      <c r="V282" s="129">
        <v>218</v>
      </c>
      <c r="W282" s="129" t="s">
        <v>669</v>
      </c>
      <c r="X282" s="129" t="s">
        <v>669</v>
      </c>
      <c r="Y282" s="129" t="s">
        <v>669</v>
      </c>
      <c r="Z282" s="129" t="s">
        <v>669</v>
      </c>
      <c r="AA282" s="41">
        <v>64958.1</v>
      </c>
      <c r="AB282" s="41">
        <v>64479.1</v>
      </c>
      <c r="AC282" s="41">
        <v>68227.634059999997</v>
      </c>
      <c r="AD282" s="41">
        <v>73036.630369999999</v>
      </c>
      <c r="AE282" s="15">
        <f t="shared" si="102"/>
        <v>0.33468015955089375</v>
      </c>
      <c r="AF282" s="15">
        <f t="shared" si="103"/>
        <v>0.14533776060094716</v>
      </c>
      <c r="AG282" s="15">
        <f t="shared" si="104"/>
        <v>0</v>
      </c>
      <c r="AH282" s="15">
        <f t="shared" si="105"/>
        <v>0</v>
      </c>
      <c r="AI282" s="15" t="s">
        <v>48</v>
      </c>
      <c r="AJ282" s="15" t="s">
        <v>48</v>
      </c>
      <c r="AK282" s="15" t="s">
        <v>48</v>
      </c>
      <c r="AL282" s="15" t="s">
        <v>48</v>
      </c>
    </row>
    <row r="283" spans="2:38" s="24" customFormat="1" ht="37.5" customHeight="1" x14ac:dyDescent="0.25">
      <c r="B283" s="126">
        <v>254</v>
      </c>
      <c r="C283" s="131" t="s">
        <v>455</v>
      </c>
      <c r="D283" s="129" t="s">
        <v>968</v>
      </c>
      <c r="E283" s="7">
        <v>7017003210</v>
      </c>
      <c r="F283" s="129" t="s">
        <v>228</v>
      </c>
      <c r="G283" s="129">
        <v>100</v>
      </c>
      <c r="H283" s="35" t="s">
        <v>904</v>
      </c>
      <c r="I283" s="129" t="s">
        <v>324</v>
      </c>
      <c r="J283" s="40">
        <v>2352.36</v>
      </c>
      <c r="K283" s="40">
        <v>0</v>
      </c>
      <c r="L283" s="40">
        <v>1498.1</v>
      </c>
      <c r="M283" s="40">
        <v>645.29999999999995</v>
      </c>
      <c r="N283" s="129">
        <v>196130.7</v>
      </c>
      <c r="O283" s="129">
        <v>202562.3</v>
      </c>
      <c r="P283" s="129">
        <v>158681.9</v>
      </c>
      <c r="Q283" s="129">
        <v>189287.7</v>
      </c>
      <c r="R283" s="84" t="s">
        <v>47</v>
      </c>
      <c r="S283" s="129">
        <v>494</v>
      </c>
      <c r="T283" s="129">
        <v>488</v>
      </c>
      <c r="U283" s="129">
        <v>489</v>
      </c>
      <c r="V283" s="129">
        <v>480</v>
      </c>
      <c r="W283" s="129" t="s">
        <v>669</v>
      </c>
      <c r="X283" s="129" t="s">
        <v>669</v>
      </c>
      <c r="Y283" s="129" t="s">
        <v>669</v>
      </c>
      <c r="Z283" s="129" t="s">
        <v>669</v>
      </c>
      <c r="AA283" s="41">
        <v>32711.8</v>
      </c>
      <c r="AB283" s="41">
        <v>33785.4</v>
      </c>
      <c r="AC283" s="41">
        <v>38478.21312</v>
      </c>
      <c r="AD283" s="41">
        <v>39314.135170000001</v>
      </c>
      <c r="AE283" s="15">
        <f t="shared" si="102"/>
        <v>1.1993838802390447E-2</v>
      </c>
      <c r="AF283" s="15">
        <f t="shared" si="103"/>
        <v>0</v>
      </c>
      <c r="AG283" s="15">
        <f t="shared" si="104"/>
        <v>9.4409003169233542E-3</v>
      </c>
      <c r="AH283" s="15">
        <f t="shared" si="105"/>
        <v>3.4090963121217064E-3</v>
      </c>
      <c r="AI283" s="15" t="s">
        <v>48</v>
      </c>
      <c r="AJ283" s="15" t="s">
        <v>48</v>
      </c>
      <c r="AK283" s="15" t="s">
        <v>48</v>
      </c>
      <c r="AL283" s="15" t="s">
        <v>48</v>
      </c>
    </row>
    <row r="284" spans="2:38" s="24" customFormat="1" ht="37.5" customHeight="1" x14ac:dyDescent="0.25">
      <c r="B284" s="126">
        <v>255</v>
      </c>
      <c r="C284" s="131" t="s">
        <v>455</v>
      </c>
      <c r="D284" s="129" t="s">
        <v>969</v>
      </c>
      <c r="E284" s="7">
        <v>7021044280</v>
      </c>
      <c r="F284" s="129" t="s">
        <v>228</v>
      </c>
      <c r="G284" s="129">
        <v>100</v>
      </c>
      <c r="H284" s="35" t="s">
        <v>904</v>
      </c>
      <c r="I284" s="129" t="s">
        <v>962</v>
      </c>
      <c r="J284" s="40">
        <v>154.02000000000001</v>
      </c>
      <c r="K284" s="40">
        <v>130.82</v>
      </c>
      <c r="L284" s="40">
        <v>18.2</v>
      </c>
      <c r="M284" s="40">
        <v>26.2</v>
      </c>
      <c r="N284" s="129">
        <v>1353.8</v>
      </c>
      <c r="O284" s="129">
        <v>1837.1</v>
      </c>
      <c r="P284" s="129">
        <v>725.1</v>
      </c>
      <c r="Q284" s="129">
        <v>589.70000000000005</v>
      </c>
      <c r="R284" s="84" t="s">
        <v>47</v>
      </c>
      <c r="S284" s="129">
        <v>205</v>
      </c>
      <c r="T284" s="129">
        <v>208</v>
      </c>
      <c r="U284" s="129">
        <v>208</v>
      </c>
      <c r="V284" s="129">
        <v>225</v>
      </c>
      <c r="W284" s="129" t="s">
        <v>669</v>
      </c>
      <c r="X284" s="129" t="s">
        <v>669</v>
      </c>
      <c r="Y284" s="129" t="s">
        <v>669</v>
      </c>
      <c r="Z284" s="129" t="s">
        <v>669</v>
      </c>
      <c r="AA284" s="41">
        <v>46133</v>
      </c>
      <c r="AB284" s="41">
        <v>47275.5</v>
      </c>
      <c r="AC284" s="41">
        <v>54243.888359999997</v>
      </c>
      <c r="AD284" s="41">
        <v>56609.711950000004</v>
      </c>
      <c r="AE284" s="15">
        <f t="shared" si="102"/>
        <v>0.11376865120401833</v>
      </c>
      <c r="AF284" s="15">
        <f t="shared" si="103"/>
        <v>7.1210059332643835E-2</v>
      </c>
      <c r="AG284" s="15">
        <f t="shared" si="104"/>
        <v>2.5099986208798785E-2</v>
      </c>
      <c r="AH284" s="15">
        <f t="shared" si="105"/>
        <v>4.4429370866542306E-2</v>
      </c>
      <c r="AI284" s="15" t="s">
        <v>48</v>
      </c>
      <c r="AJ284" s="15" t="s">
        <v>48</v>
      </c>
      <c r="AK284" s="15" t="s">
        <v>48</v>
      </c>
      <c r="AL284" s="15" t="s">
        <v>48</v>
      </c>
    </row>
    <row r="285" spans="2:38" s="24" customFormat="1" ht="37.5" customHeight="1" x14ac:dyDescent="0.25">
      <c r="B285" s="126">
        <v>256</v>
      </c>
      <c r="C285" s="131" t="s">
        <v>455</v>
      </c>
      <c r="D285" s="129" t="s">
        <v>970</v>
      </c>
      <c r="E285" s="7">
        <v>7017115556</v>
      </c>
      <c r="F285" s="129" t="s">
        <v>228</v>
      </c>
      <c r="G285" s="129">
        <v>100</v>
      </c>
      <c r="H285" s="35" t="s">
        <v>904</v>
      </c>
      <c r="I285" s="129" t="s">
        <v>971</v>
      </c>
      <c r="J285" s="40">
        <v>164.32</v>
      </c>
      <c r="K285" s="40">
        <v>295.14999999999998</v>
      </c>
      <c r="L285" s="40">
        <v>169.1</v>
      </c>
      <c r="M285" s="40">
        <v>131</v>
      </c>
      <c r="N285" s="129">
        <v>196130.7</v>
      </c>
      <c r="O285" s="129">
        <v>202562.3</v>
      </c>
      <c r="P285" s="129">
        <v>158681.9</v>
      </c>
      <c r="Q285" s="129">
        <v>189287.7</v>
      </c>
      <c r="R285" s="84" t="s">
        <v>47</v>
      </c>
      <c r="S285" s="129">
        <v>454</v>
      </c>
      <c r="T285" s="129">
        <v>450</v>
      </c>
      <c r="U285" s="129">
        <v>451</v>
      </c>
      <c r="V285" s="129">
        <v>457</v>
      </c>
      <c r="W285" s="129" t="s">
        <v>669</v>
      </c>
      <c r="X285" s="129" t="s">
        <v>669</v>
      </c>
      <c r="Y285" s="129" t="s">
        <v>669</v>
      </c>
      <c r="Z285" s="129" t="s">
        <v>669</v>
      </c>
      <c r="AA285" s="41">
        <v>36071.599999999999</v>
      </c>
      <c r="AB285" s="41">
        <v>37249.1</v>
      </c>
      <c r="AC285" s="41">
        <v>40677.572110000001</v>
      </c>
      <c r="AD285" s="41">
        <v>44099.414490000003</v>
      </c>
      <c r="AE285" s="15">
        <f t="shared" si="102"/>
        <v>8.3780866534407909E-4</v>
      </c>
      <c r="AF285" s="15">
        <f t="shared" si="103"/>
        <v>1.4570825864437754E-3</v>
      </c>
      <c r="AG285" s="15">
        <f t="shared" si="104"/>
        <v>1.0656539907828177E-3</v>
      </c>
      <c r="AH285" s="15">
        <f t="shared" si="105"/>
        <v>6.9206821151083771E-4</v>
      </c>
      <c r="AI285" s="15" t="s">
        <v>48</v>
      </c>
      <c r="AJ285" s="15" t="s">
        <v>48</v>
      </c>
      <c r="AK285" s="15" t="s">
        <v>48</v>
      </c>
      <c r="AL285" s="15" t="s">
        <v>48</v>
      </c>
    </row>
    <row r="286" spans="2:38" s="24" customFormat="1" ht="37.5" customHeight="1" x14ac:dyDescent="0.25">
      <c r="B286" s="126">
        <v>257</v>
      </c>
      <c r="C286" s="131" t="s">
        <v>455</v>
      </c>
      <c r="D286" s="129" t="s">
        <v>972</v>
      </c>
      <c r="E286" s="7">
        <v>7021052549</v>
      </c>
      <c r="F286" s="129" t="s">
        <v>228</v>
      </c>
      <c r="G286" s="129">
        <v>100</v>
      </c>
      <c r="H286" s="35" t="s">
        <v>904</v>
      </c>
      <c r="I286" s="129" t="s">
        <v>962</v>
      </c>
      <c r="J286" s="40">
        <v>19.91</v>
      </c>
      <c r="K286" s="40">
        <v>19.77</v>
      </c>
      <c r="L286" s="40">
        <v>16.5</v>
      </c>
      <c r="M286" s="40">
        <v>23.2</v>
      </c>
      <c r="N286" s="129">
        <v>1353.8</v>
      </c>
      <c r="O286" s="129">
        <v>1837.1</v>
      </c>
      <c r="P286" s="129">
        <v>725.1</v>
      </c>
      <c r="Q286" s="129">
        <v>589.70000000000005</v>
      </c>
      <c r="R286" s="84" t="s">
        <v>47</v>
      </c>
      <c r="S286" s="129">
        <v>195</v>
      </c>
      <c r="T286" s="129">
        <v>215</v>
      </c>
      <c r="U286" s="129">
        <v>229</v>
      </c>
      <c r="V286" s="129">
        <v>247</v>
      </c>
      <c r="W286" s="129" t="s">
        <v>669</v>
      </c>
      <c r="X286" s="129" t="s">
        <v>669</v>
      </c>
      <c r="Y286" s="129" t="s">
        <v>669</v>
      </c>
      <c r="Z286" s="129" t="s">
        <v>669</v>
      </c>
      <c r="AA286" s="41">
        <v>53272.2</v>
      </c>
      <c r="AB286" s="41">
        <v>58951.6</v>
      </c>
      <c r="AC286" s="41">
        <v>68160.260890000005</v>
      </c>
      <c r="AD286" s="41">
        <v>84380.012090000004</v>
      </c>
      <c r="AE286" s="15">
        <f t="shared" si="102"/>
        <v>1.4706751366523859E-2</v>
      </c>
      <c r="AF286" s="15">
        <f t="shared" si="103"/>
        <v>1.0761526318654402E-2</v>
      </c>
      <c r="AG286" s="15">
        <f t="shared" si="104"/>
        <v>2.2755482002482414E-2</v>
      </c>
      <c r="AH286" s="15">
        <f t="shared" si="105"/>
        <v>3.934203832457181E-2</v>
      </c>
      <c r="AI286" s="15" t="s">
        <v>48</v>
      </c>
      <c r="AJ286" s="15" t="s">
        <v>48</v>
      </c>
      <c r="AK286" s="15" t="s">
        <v>48</v>
      </c>
      <c r="AL286" s="15" t="s">
        <v>48</v>
      </c>
    </row>
    <row r="287" spans="2:38" s="24" customFormat="1" ht="37.5" customHeight="1" x14ac:dyDescent="0.25">
      <c r="B287" s="126">
        <v>258</v>
      </c>
      <c r="C287" s="131" t="s">
        <v>455</v>
      </c>
      <c r="D287" s="129" t="s">
        <v>973</v>
      </c>
      <c r="E287" s="7">
        <v>7017115570</v>
      </c>
      <c r="F287" s="129" t="s">
        <v>228</v>
      </c>
      <c r="G287" s="129">
        <v>100</v>
      </c>
      <c r="H287" s="35" t="s">
        <v>904</v>
      </c>
      <c r="I287" s="129" t="s">
        <v>962</v>
      </c>
      <c r="J287" s="40">
        <v>43.46</v>
      </c>
      <c r="K287" s="40">
        <v>0</v>
      </c>
      <c r="L287" s="40">
        <v>0</v>
      </c>
      <c r="M287" s="40">
        <v>0</v>
      </c>
      <c r="N287" s="129">
        <v>1353.8</v>
      </c>
      <c r="O287" s="129">
        <v>1837.1</v>
      </c>
      <c r="P287" s="129">
        <v>725.1</v>
      </c>
      <c r="Q287" s="129">
        <v>589.70000000000005</v>
      </c>
      <c r="R287" s="84" t="s">
        <v>47</v>
      </c>
      <c r="S287" s="129">
        <v>137</v>
      </c>
      <c r="T287" s="129">
        <v>139</v>
      </c>
      <c r="U287" s="129">
        <v>148</v>
      </c>
      <c r="V287" s="129">
        <v>150</v>
      </c>
      <c r="W287" s="129" t="s">
        <v>669</v>
      </c>
      <c r="X287" s="129" t="s">
        <v>669</v>
      </c>
      <c r="Y287" s="129" t="s">
        <v>669</v>
      </c>
      <c r="Z287" s="129" t="s">
        <v>669</v>
      </c>
      <c r="AA287" s="41">
        <v>28272.400000000001</v>
      </c>
      <c r="AB287" s="41">
        <v>27122.400000000001</v>
      </c>
      <c r="AC287" s="41">
        <v>28147.042920000004</v>
      </c>
      <c r="AD287" s="41">
        <v>31122.792000000001</v>
      </c>
      <c r="AE287" s="15">
        <f t="shared" si="102"/>
        <v>3.2102230757866744E-2</v>
      </c>
      <c r="AF287" s="15">
        <f t="shared" si="103"/>
        <v>0</v>
      </c>
      <c r="AG287" s="15">
        <f t="shared" si="104"/>
        <v>0</v>
      </c>
      <c r="AH287" s="15">
        <f t="shared" si="105"/>
        <v>0</v>
      </c>
      <c r="AI287" s="15" t="s">
        <v>48</v>
      </c>
      <c r="AJ287" s="15" t="s">
        <v>48</v>
      </c>
      <c r="AK287" s="15" t="s">
        <v>48</v>
      </c>
      <c r="AL287" s="15" t="s">
        <v>48</v>
      </c>
    </row>
    <row r="288" spans="2:38" s="24" customFormat="1" ht="37.5" customHeight="1" x14ac:dyDescent="0.25">
      <c r="B288" s="126">
        <v>259</v>
      </c>
      <c r="C288" s="131" t="s">
        <v>455</v>
      </c>
      <c r="D288" s="129" t="s">
        <v>974</v>
      </c>
      <c r="E288" s="7">
        <v>7020014438</v>
      </c>
      <c r="F288" s="129" t="s">
        <v>228</v>
      </c>
      <c r="G288" s="129">
        <v>100</v>
      </c>
      <c r="H288" s="35" t="s">
        <v>904</v>
      </c>
      <c r="I288" s="129" t="s">
        <v>975</v>
      </c>
      <c r="J288" s="40">
        <v>71.599999999999994</v>
      </c>
      <c r="K288" s="40">
        <v>46.82</v>
      </c>
      <c r="L288" s="40">
        <v>10.4</v>
      </c>
      <c r="M288" s="40">
        <v>0</v>
      </c>
      <c r="N288" s="129">
        <v>1353.8</v>
      </c>
      <c r="O288" s="129">
        <v>1837.1</v>
      </c>
      <c r="P288" s="129">
        <v>725.1</v>
      </c>
      <c r="Q288" s="129">
        <v>589.70000000000005</v>
      </c>
      <c r="R288" s="84" t="s">
        <v>47</v>
      </c>
      <c r="S288" s="129">
        <v>257</v>
      </c>
      <c r="T288" s="129">
        <v>268</v>
      </c>
      <c r="U288" s="129">
        <v>286</v>
      </c>
      <c r="V288" s="129">
        <v>291</v>
      </c>
      <c r="W288" s="129" t="s">
        <v>669</v>
      </c>
      <c r="X288" s="129" t="s">
        <v>669</v>
      </c>
      <c r="Y288" s="129" t="s">
        <v>669</v>
      </c>
      <c r="Z288" s="129" t="s">
        <v>669</v>
      </c>
      <c r="AA288" s="41">
        <v>56395.8</v>
      </c>
      <c r="AB288" s="41">
        <v>60090.9</v>
      </c>
      <c r="AC288" s="41">
        <v>63714.186799999996</v>
      </c>
      <c r="AD288" s="41">
        <v>71959.584730000002</v>
      </c>
      <c r="AE288" s="15">
        <f t="shared" si="102"/>
        <v>5.2888166642044612E-2</v>
      </c>
      <c r="AF288" s="15">
        <f t="shared" si="103"/>
        <v>2.5485820042458224E-2</v>
      </c>
      <c r="AG288" s="15">
        <f t="shared" si="104"/>
        <v>1.4342849262170734E-2</v>
      </c>
      <c r="AH288" s="15">
        <f t="shared" si="105"/>
        <v>0</v>
      </c>
      <c r="AI288" s="15" t="s">
        <v>48</v>
      </c>
      <c r="AJ288" s="15" t="s">
        <v>48</v>
      </c>
      <c r="AK288" s="15" t="s">
        <v>48</v>
      </c>
      <c r="AL288" s="15" t="s">
        <v>48</v>
      </c>
    </row>
    <row r="289" spans="2:38" s="24" customFormat="1" ht="37.5" customHeight="1" x14ac:dyDescent="0.25">
      <c r="B289" s="126">
        <v>260</v>
      </c>
      <c r="C289" s="131" t="s">
        <v>455</v>
      </c>
      <c r="D289" s="129" t="s">
        <v>976</v>
      </c>
      <c r="E289" s="7">
        <v>7018015931</v>
      </c>
      <c r="F289" s="129" t="s">
        <v>228</v>
      </c>
      <c r="G289" s="129">
        <v>100</v>
      </c>
      <c r="H289" s="35" t="s">
        <v>904</v>
      </c>
      <c r="I289" s="129" t="s">
        <v>324</v>
      </c>
      <c r="J289" s="40">
        <v>1681.6</v>
      </c>
      <c r="K289" s="40">
        <v>1674.99</v>
      </c>
      <c r="L289" s="40">
        <v>1238.2</v>
      </c>
      <c r="M289" s="40">
        <v>0</v>
      </c>
      <c r="N289" s="129">
        <v>196130.7</v>
      </c>
      <c r="O289" s="129">
        <v>202562.3</v>
      </c>
      <c r="P289" s="129">
        <v>158681.9</v>
      </c>
      <c r="Q289" s="129">
        <v>189287.7</v>
      </c>
      <c r="R289" s="84" t="s">
        <v>47</v>
      </c>
      <c r="S289" s="129">
        <v>925</v>
      </c>
      <c r="T289" s="129">
        <v>965</v>
      </c>
      <c r="U289" s="129">
        <v>1005</v>
      </c>
      <c r="V289" s="129">
        <v>1014</v>
      </c>
      <c r="W289" s="129" t="s">
        <v>669</v>
      </c>
      <c r="X289" s="129" t="s">
        <v>669</v>
      </c>
      <c r="Y289" s="129" t="s">
        <v>669</v>
      </c>
      <c r="Z289" s="129" t="s">
        <v>669</v>
      </c>
      <c r="AA289" s="41">
        <v>50445.2</v>
      </c>
      <c r="AB289" s="41">
        <v>51843.5</v>
      </c>
      <c r="AC289" s="41">
        <v>61334.665999999997</v>
      </c>
      <c r="AD289" s="41">
        <v>65983.941689999992</v>
      </c>
      <c r="AE289" s="15">
        <f t="shared" si="102"/>
        <v>8.5738744622845878E-3</v>
      </c>
      <c r="AF289" s="15">
        <f t="shared" si="103"/>
        <v>8.2690115584193122E-3</v>
      </c>
      <c r="AG289" s="15">
        <f t="shared" si="104"/>
        <v>7.8030323559271728E-3</v>
      </c>
      <c r="AH289" s="15">
        <f t="shared" si="105"/>
        <v>0</v>
      </c>
      <c r="AI289" s="15" t="s">
        <v>48</v>
      </c>
      <c r="AJ289" s="15" t="s">
        <v>48</v>
      </c>
      <c r="AK289" s="15" t="s">
        <v>48</v>
      </c>
      <c r="AL289" s="15" t="s">
        <v>48</v>
      </c>
    </row>
    <row r="290" spans="2:38" s="24" customFormat="1" ht="37.5" customHeight="1" x14ac:dyDescent="0.25">
      <c r="B290" s="126">
        <v>261</v>
      </c>
      <c r="C290" s="131" t="s">
        <v>455</v>
      </c>
      <c r="D290" s="129" t="s">
        <v>977</v>
      </c>
      <c r="E290" s="7">
        <v>7020014340</v>
      </c>
      <c r="F290" s="129" t="s">
        <v>228</v>
      </c>
      <c r="G290" s="129">
        <v>100</v>
      </c>
      <c r="H290" s="35" t="s">
        <v>904</v>
      </c>
      <c r="I290" s="129" t="s">
        <v>324</v>
      </c>
      <c r="J290" s="40">
        <v>0</v>
      </c>
      <c r="K290" s="40">
        <v>0</v>
      </c>
      <c r="L290" s="40">
        <v>0</v>
      </c>
      <c r="M290" s="40">
        <v>0</v>
      </c>
      <c r="N290" s="129">
        <v>196130.7</v>
      </c>
      <c r="O290" s="129">
        <v>202562.3</v>
      </c>
      <c r="P290" s="129">
        <v>158681.9</v>
      </c>
      <c r="Q290" s="129">
        <v>189287.7</v>
      </c>
      <c r="R290" s="84" t="s">
        <v>47</v>
      </c>
      <c r="S290" s="129">
        <v>205</v>
      </c>
      <c r="T290" s="129">
        <v>181</v>
      </c>
      <c r="U290" s="129">
        <v>147</v>
      </c>
      <c r="V290" s="129">
        <v>123</v>
      </c>
      <c r="W290" s="129" t="s">
        <v>669</v>
      </c>
      <c r="X290" s="129" t="s">
        <v>669</v>
      </c>
      <c r="Y290" s="129" t="s">
        <v>669</v>
      </c>
      <c r="Z290" s="129" t="s">
        <v>669</v>
      </c>
      <c r="AA290" s="41">
        <v>14176.9</v>
      </c>
      <c r="AB290" s="41">
        <v>14985.7</v>
      </c>
      <c r="AC290" s="41">
        <v>14614.7</v>
      </c>
      <c r="AD290" s="41">
        <v>14028.9</v>
      </c>
      <c r="AE290" s="15">
        <f t="shared" si="102"/>
        <v>0</v>
      </c>
      <c r="AF290" s="15">
        <f>K290/O290</f>
        <v>0</v>
      </c>
      <c r="AG290" s="15">
        <f t="shared" si="104"/>
        <v>0</v>
      </c>
      <c r="AH290" s="15">
        <f t="shared" si="105"/>
        <v>0</v>
      </c>
      <c r="AI290" s="15" t="s">
        <v>48</v>
      </c>
      <c r="AJ290" s="15" t="s">
        <v>48</v>
      </c>
      <c r="AK290" s="15" t="s">
        <v>48</v>
      </c>
      <c r="AL290" s="15" t="s">
        <v>48</v>
      </c>
    </row>
    <row r="291" spans="2:38" s="24" customFormat="1" ht="37.5" customHeight="1" x14ac:dyDescent="0.25">
      <c r="B291" s="126">
        <v>262</v>
      </c>
      <c r="C291" s="131" t="s">
        <v>455</v>
      </c>
      <c r="D291" s="129" t="s">
        <v>978</v>
      </c>
      <c r="E291" s="7">
        <v>7018026267</v>
      </c>
      <c r="F291" s="129" t="s">
        <v>228</v>
      </c>
      <c r="G291" s="129">
        <v>100</v>
      </c>
      <c r="H291" s="35" t="s">
        <v>904</v>
      </c>
      <c r="I291" s="129" t="s">
        <v>324</v>
      </c>
      <c r="J291" s="40">
        <v>0</v>
      </c>
      <c r="K291" s="40">
        <v>13.77</v>
      </c>
      <c r="L291" s="40">
        <v>0</v>
      </c>
      <c r="M291" s="40">
        <v>0</v>
      </c>
      <c r="N291" s="129">
        <v>196130.7</v>
      </c>
      <c r="O291" s="129">
        <v>202562.3</v>
      </c>
      <c r="P291" s="129">
        <v>158681.9</v>
      </c>
      <c r="Q291" s="129">
        <v>189287.7</v>
      </c>
      <c r="R291" s="84" t="s">
        <v>47</v>
      </c>
      <c r="S291" s="129">
        <v>0</v>
      </c>
      <c r="T291" s="129">
        <v>292</v>
      </c>
      <c r="U291" s="129">
        <v>247</v>
      </c>
      <c r="V291" s="129">
        <v>228</v>
      </c>
      <c r="W291" s="129" t="s">
        <v>669</v>
      </c>
      <c r="X291" s="129" t="s">
        <v>669</v>
      </c>
      <c r="Y291" s="129" t="s">
        <v>669</v>
      </c>
      <c r="Z291" s="129" t="s">
        <v>669</v>
      </c>
      <c r="AA291" s="41">
        <v>22676.799999999999</v>
      </c>
      <c r="AB291" s="41">
        <v>22477.5</v>
      </c>
      <c r="AC291" s="41">
        <v>22195.823400000001</v>
      </c>
      <c r="AD291" s="41">
        <v>22114.710420000003</v>
      </c>
      <c r="AE291" s="15">
        <f t="shared" si="102"/>
        <v>0</v>
      </c>
      <c r="AF291" s="15">
        <f t="shared" si="103"/>
        <v>6.7979085940473617E-5</v>
      </c>
      <c r="AG291" s="15">
        <f t="shared" si="104"/>
        <v>0</v>
      </c>
      <c r="AH291" s="15">
        <f t="shared" si="105"/>
        <v>0</v>
      </c>
      <c r="AI291" s="15" t="s">
        <v>48</v>
      </c>
      <c r="AJ291" s="15" t="s">
        <v>48</v>
      </c>
      <c r="AK291" s="15" t="s">
        <v>48</v>
      </c>
      <c r="AL291" s="15" t="s">
        <v>48</v>
      </c>
    </row>
    <row r="292" spans="2:38" s="24" customFormat="1" ht="37.5" customHeight="1" x14ac:dyDescent="0.25">
      <c r="B292" s="126">
        <v>263</v>
      </c>
      <c r="C292" s="131" t="s">
        <v>455</v>
      </c>
      <c r="D292" s="129" t="s">
        <v>979</v>
      </c>
      <c r="E292" s="7">
        <v>7017082117</v>
      </c>
      <c r="F292" s="129" t="s">
        <v>228</v>
      </c>
      <c r="G292" s="129">
        <v>100</v>
      </c>
      <c r="H292" s="35" t="s">
        <v>48</v>
      </c>
      <c r="I292" s="129" t="s">
        <v>722</v>
      </c>
      <c r="J292" s="40">
        <v>2792.2</v>
      </c>
      <c r="K292" s="40">
        <v>2946.6</v>
      </c>
      <c r="L292" s="40">
        <v>2347.8200000000002</v>
      </c>
      <c r="M292" s="40">
        <v>2423.83</v>
      </c>
      <c r="N292" s="129" t="s">
        <v>669</v>
      </c>
      <c r="O292" s="129" t="s">
        <v>669</v>
      </c>
      <c r="P292" s="129" t="s">
        <v>669</v>
      </c>
      <c r="Q292" s="129" t="s">
        <v>669</v>
      </c>
      <c r="R292" s="129" t="s">
        <v>902</v>
      </c>
      <c r="S292" s="129">
        <v>56</v>
      </c>
      <c r="T292" s="129">
        <v>57</v>
      </c>
      <c r="U292" s="129">
        <v>65</v>
      </c>
      <c r="V292" s="129">
        <v>61</v>
      </c>
      <c r="W292" s="129" t="s">
        <v>669</v>
      </c>
      <c r="X292" s="129" t="s">
        <v>669</v>
      </c>
      <c r="Y292" s="129" t="s">
        <v>669</v>
      </c>
      <c r="Z292" s="129" t="s">
        <v>669</v>
      </c>
      <c r="AA292" s="41">
        <v>42316.2</v>
      </c>
      <c r="AB292" s="41">
        <v>42457.5</v>
      </c>
      <c r="AC292" s="41">
        <v>44005.8</v>
      </c>
      <c r="AD292" s="41">
        <v>44005.8</v>
      </c>
      <c r="AE292" s="15" t="s">
        <v>48</v>
      </c>
      <c r="AF292" s="15" t="s">
        <v>48</v>
      </c>
      <c r="AG292" s="15" t="s">
        <v>48</v>
      </c>
      <c r="AH292" s="15" t="s">
        <v>48</v>
      </c>
      <c r="AI292" s="15" t="s">
        <v>48</v>
      </c>
      <c r="AJ292" s="15" t="s">
        <v>48</v>
      </c>
      <c r="AK292" s="15" t="s">
        <v>48</v>
      </c>
      <c r="AL292" s="15" t="s">
        <v>48</v>
      </c>
    </row>
    <row r="293" spans="2:38" s="24" customFormat="1" ht="59.25" customHeight="1" x14ac:dyDescent="0.25">
      <c r="B293" s="126">
        <v>264</v>
      </c>
      <c r="C293" s="131" t="s">
        <v>455</v>
      </c>
      <c r="D293" s="129" t="s">
        <v>980</v>
      </c>
      <c r="E293" s="7">
        <v>7017002129</v>
      </c>
      <c r="F293" s="129" t="s">
        <v>228</v>
      </c>
      <c r="G293" s="129">
        <v>100</v>
      </c>
      <c r="H293" s="35" t="s">
        <v>981</v>
      </c>
      <c r="I293" s="129" t="s">
        <v>982</v>
      </c>
      <c r="J293" s="40">
        <v>9716.5300000000007</v>
      </c>
      <c r="K293" s="40">
        <v>12141.24</v>
      </c>
      <c r="L293" s="40">
        <v>2163.54</v>
      </c>
      <c r="M293" s="40">
        <v>8347.11</v>
      </c>
      <c r="N293" s="129">
        <v>249336.3</v>
      </c>
      <c r="O293" s="129">
        <v>243453.7</v>
      </c>
      <c r="P293" s="129">
        <v>146215.29999999999</v>
      </c>
      <c r="Q293" s="129">
        <v>224708.1</v>
      </c>
      <c r="R293" s="129" t="s">
        <v>983</v>
      </c>
      <c r="S293" s="83">
        <v>287568</v>
      </c>
      <c r="T293" s="83">
        <v>280514</v>
      </c>
      <c r="U293" s="83">
        <v>266651</v>
      </c>
      <c r="V293" s="83">
        <v>318060</v>
      </c>
      <c r="W293" s="129" t="s">
        <v>669</v>
      </c>
      <c r="X293" s="129" t="s">
        <v>669</v>
      </c>
      <c r="Y293" s="129" t="s">
        <v>669</v>
      </c>
      <c r="Z293" s="129" t="s">
        <v>669</v>
      </c>
      <c r="AA293" s="41">
        <v>32277.57</v>
      </c>
      <c r="AB293" s="41">
        <v>32285.94</v>
      </c>
      <c r="AC293" s="41">
        <v>49323.63</v>
      </c>
      <c r="AD293" s="41">
        <v>40602.78</v>
      </c>
      <c r="AE293" s="15">
        <f>J293/N293</f>
        <v>3.8969576431510375E-2</v>
      </c>
      <c r="AF293" s="15">
        <f t="shared" ref="AF293:AH293" si="106">K293/O293</f>
        <v>4.987083786362663E-2</v>
      </c>
      <c r="AG293" s="15">
        <f t="shared" si="106"/>
        <v>1.4796946694360987E-2</v>
      </c>
      <c r="AH293" s="15">
        <f t="shared" si="106"/>
        <v>3.7146458004851626E-2</v>
      </c>
      <c r="AI293" s="15" t="s">
        <v>48</v>
      </c>
      <c r="AJ293" s="15" t="s">
        <v>48</v>
      </c>
      <c r="AK293" s="15" t="s">
        <v>48</v>
      </c>
      <c r="AL293" s="15" t="s">
        <v>48</v>
      </c>
    </row>
    <row r="294" spans="2:38" s="24" customFormat="1" ht="51" customHeight="1" x14ac:dyDescent="0.25">
      <c r="B294" s="126">
        <v>265</v>
      </c>
      <c r="C294" s="131" t="s">
        <v>455</v>
      </c>
      <c r="D294" s="129" t="s">
        <v>984</v>
      </c>
      <c r="E294" s="7">
        <v>7019036349</v>
      </c>
      <c r="F294" s="129" t="s">
        <v>228</v>
      </c>
      <c r="G294" s="129">
        <v>100</v>
      </c>
      <c r="H294" s="35" t="s">
        <v>981</v>
      </c>
      <c r="I294" s="129" t="s">
        <v>274</v>
      </c>
      <c r="J294" s="40">
        <v>281.24</v>
      </c>
      <c r="K294" s="40">
        <v>283.45999999999998</v>
      </c>
      <c r="L294" s="40">
        <v>147.93</v>
      </c>
      <c r="M294" s="40">
        <v>401.14</v>
      </c>
      <c r="N294" s="129">
        <v>249336.3</v>
      </c>
      <c r="O294" s="129">
        <v>243453.7</v>
      </c>
      <c r="P294" s="129">
        <v>146215.29999999999</v>
      </c>
      <c r="Q294" s="129">
        <v>224708.1</v>
      </c>
      <c r="R294" s="129" t="s">
        <v>983</v>
      </c>
      <c r="S294" s="83">
        <v>191384</v>
      </c>
      <c r="T294" s="83">
        <v>176791</v>
      </c>
      <c r="U294" s="83">
        <v>161142</v>
      </c>
      <c r="V294" s="83">
        <v>185674</v>
      </c>
      <c r="W294" s="129" t="s">
        <v>669</v>
      </c>
      <c r="X294" s="129" t="s">
        <v>669</v>
      </c>
      <c r="Y294" s="129" t="s">
        <v>669</v>
      </c>
      <c r="Z294" s="129" t="s">
        <v>669</v>
      </c>
      <c r="AA294" s="41">
        <v>23619.82</v>
      </c>
      <c r="AB294" s="41">
        <v>23650.57</v>
      </c>
      <c r="AC294" s="41">
        <v>24634.49</v>
      </c>
      <c r="AD294" s="41">
        <v>24360.91</v>
      </c>
      <c r="AE294" s="15">
        <f t="shared" ref="AE294:AE308" si="107">J294/N294</f>
        <v>1.1279544935895818E-3</v>
      </c>
      <c r="AF294" s="15">
        <f t="shared" ref="AF294:AF308" si="108">K294/O294</f>
        <v>1.1643281658894483E-3</v>
      </c>
      <c r="AG294" s="15">
        <f t="shared" ref="AG294:AG308" si="109">L294/P294</f>
        <v>1.0117272269044349E-3</v>
      </c>
      <c r="AH294" s="15">
        <f t="shared" ref="AH294:AH308" si="110">M294/Q294</f>
        <v>1.7851603925270161E-3</v>
      </c>
      <c r="AI294" s="15" t="s">
        <v>48</v>
      </c>
      <c r="AJ294" s="15" t="s">
        <v>48</v>
      </c>
      <c r="AK294" s="15" t="s">
        <v>48</v>
      </c>
      <c r="AL294" s="15" t="s">
        <v>48</v>
      </c>
    </row>
    <row r="295" spans="2:38" s="24" customFormat="1" ht="51" customHeight="1" x14ac:dyDescent="0.25">
      <c r="B295" s="126">
        <v>266</v>
      </c>
      <c r="C295" s="131" t="s">
        <v>455</v>
      </c>
      <c r="D295" s="129" t="s">
        <v>985</v>
      </c>
      <c r="E295" s="7">
        <v>7019036324</v>
      </c>
      <c r="F295" s="129" t="s">
        <v>228</v>
      </c>
      <c r="G295" s="129">
        <v>100</v>
      </c>
      <c r="H295" s="35" t="s">
        <v>981</v>
      </c>
      <c r="I295" s="129" t="s">
        <v>274</v>
      </c>
      <c r="J295" s="40">
        <v>2297.41</v>
      </c>
      <c r="K295" s="40">
        <v>2755.95</v>
      </c>
      <c r="L295" s="40">
        <v>1138.42</v>
      </c>
      <c r="M295" s="40">
        <v>3045.16</v>
      </c>
      <c r="N295" s="129">
        <v>249336.3</v>
      </c>
      <c r="O295" s="129">
        <v>243453.7</v>
      </c>
      <c r="P295" s="129">
        <v>146215.29999999999</v>
      </c>
      <c r="Q295" s="129">
        <v>224708.1</v>
      </c>
      <c r="R295" s="129" t="s">
        <v>983</v>
      </c>
      <c r="S295" s="83">
        <v>185194</v>
      </c>
      <c r="T295" s="83">
        <v>193774</v>
      </c>
      <c r="U295" s="83">
        <v>83219</v>
      </c>
      <c r="V295" s="83">
        <v>244072</v>
      </c>
      <c r="W295" s="129" t="s">
        <v>669</v>
      </c>
      <c r="X295" s="129" t="s">
        <v>669</v>
      </c>
      <c r="Y295" s="129" t="s">
        <v>669</v>
      </c>
      <c r="Z295" s="129" t="s">
        <v>669</v>
      </c>
      <c r="AA295" s="41">
        <v>19890.93</v>
      </c>
      <c r="AB295" s="41">
        <v>20757.39</v>
      </c>
      <c r="AC295" s="41">
        <v>21600.75</v>
      </c>
      <c r="AD295" s="41">
        <v>24141.78</v>
      </c>
      <c r="AE295" s="15">
        <f t="shared" si="107"/>
        <v>9.2141015969195023E-3</v>
      </c>
      <c r="AF295" s="15">
        <f t="shared" si="108"/>
        <v>1.1320222284565811E-2</v>
      </c>
      <c r="AG295" s="15">
        <f t="shared" si="109"/>
        <v>7.7859157010244495E-3</v>
      </c>
      <c r="AH295" s="15">
        <f t="shared" si="110"/>
        <v>1.3551625419822426E-2</v>
      </c>
      <c r="AI295" s="15" t="s">
        <v>48</v>
      </c>
      <c r="AJ295" s="15" t="s">
        <v>48</v>
      </c>
      <c r="AK295" s="15" t="s">
        <v>48</v>
      </c>
      <c r="AL295" s="15" t="s">
        <v>48</v>
      </c>
    </row>
    <row r="296" spans="2:38" s="24" customFormat="1" ht="51" customHeight="1" x14ac:dyDescent="0.25">
      <c r="B296" s="126">
        <v>267</v>
      </c>
      <c r="C296" s="131" t="s">
        <v>455</v>
      </c>
      <c r="D296" s="129" t="s">
        <v>986</v>
      </c>
      <c r="E296" s="7">
        <v>7019029366</v>
      </c>
      <c r="F296" s="129" t="s">
        <v>228</v>
      </c>
      <c r="G296" s="129">
        <v>100</v>
      </c>
      <c r="H296" s="35" t="s">
        <v>981</v>
      </c>
      <c r="I296" s="129" t="s">
        <v>274</v>
      </c>
      <c r="J296" s="40">
        <v>11636.12</v>
      </c>
      <c r="K296" s="40">
        <v>12289.44</v>
      </c>
      <c r="L296" s="40">
        <v>1354.05</v>
      </c>
      <c r="M296" s="40">
        <v>12102.34</v>
      </c>
      <c r="N296" s="129">
        <v>249336.3</v>
      </c>
      <c r="O296" s="129">
        <v>243453.7</v>
      </c>
      <c r="P296" s="129">
        <v>146215.29999999999</v>
      </c>
      <c r="Q296" s="129">
        <v>224708.1</v>
      </c>
      <c r="R296" s="129" t="s">
        <v>983</v>
      </c>
      <c r="S296" s="83">
        <v>617072</v>
      </c>
      <c r="T296" s="83">
        <v>617072</v>
      </c>
      <c r="U296" s="83">
        <v>617072</v>
      </c>
      <c r="V296" s="83">
        <v>617072</v>
      </c>
      <c r="W296" s="129" t="s">
        <v>669</v>
      </c>
      <c r="X296" s="129" t="s">
        <v>669</v>
      </c>
      <c r="Y296" s="129" t="s">
        <v>669</v>
      </c>
      <c r="Z296" s="129" t="s">
        <v>669</v>
      </c>
      <c r="AA296" s="41">
        <v>38742.94</v>
      </c>
      <c r="AB296" s="41">
        <v>42439.65</v>
      </c>
      <c r="AC296" s="41">
        <v>36591</v>
      </c>
      <c r="AD296" s="41">
        <v>45025.279999999999</v>
      </c>
      <c r="AE296" s="15">
        <f t="shared" si="107"/>
        <v>4.6668375202487566E-2</v>
      </c>
      <c r="AF296" s="15">
        <f t="shared" si="108"/>
        <v>5.0479577841700499E-2</v>
      </c>
      <c r="AG296" s="15">
        <f t="shared" si="109"/>
        <v>9.2606587682684382E-3</v>
      </c>
      <c r="AH296" s="15">
        <f t="shared" si="110"/>
        <v>5.3858049620819186E-2</v>
      </c>
      <c r="AI296" s="15" t="s">
        <v>48</v>
      </c>
      <c r="AJ296" s="15" t="s">
        <v>48</v>
      </c>
      <c r="AK296" s="15" t="s">
        <v>48</v>
      </c>
      <c r="AL296" s="15" t="s">
        <v>48</v>
      </c>
    </row>
    <row r="297" spans="2:38" s="24" customFormat="1" ht="51" customHeight="1" x14ac:dyDescent="0.25">
      <c r="B297" s="126">
        <v>268</v>
      </c>
      <c r="C297" s="131" t="s">
        <v>455</v>
      </c>
      <c r="D297" s="129" t="s">
        <v>987</v>
      </c>
      <c r="E297" s="7">
        <v>7019027922</v>
      </c>
      <c r="F297" s="129" t="s">
        <v>228</v>
      </c>
      <c r="G297" s="129">
        <v>100</v>
      </c>
      <c r="H297" s="35" t="s">
        <v>981</v>
      </c>
      <c r="I297" s="129" t="s">
        <v>274</v>
      </c>
      <c r="J297" s="40">
        <v>1079.99</v>
      </c>
      <c r="K297" s="40">
        <v>1326.3</v>
      </c>
      <c r="L297" s="40">
        <v>671.95</v>
      </c>
      <c r="M297" s="40">
        <v>795.12</v>
      </c>
      <c r="N297" s="129">
        <v>249336.3</v>
      </c>
      <c r="O297" s="129">
        <v>243453.7</v>
      </c>
      <c r="P297" s="129">
        <v>146215.29999999999</v>
      </c>
      <c r="Q297" s="129">
        <v>224708.1</v>
      </c>
      <c r="R297" s="129" t="s">
        <v>983</v>
      </c>
      <c r="S297" s="83">
        <v>315908</v>
      </c>
      <c r="T297" s="83">
        <v>276890</v>
      </c>
      <c r="U297" s="83">
        <v>263557</v>
      </c>
      <c r="V297" s="83">
        <v>252202</v>
      </c>
      <c r="W297" s="129" t="s">
        <v>669</v>
      </c>
      <c r="X297" s="129" t="s">
        <v>669</v>
      </c>
      <c r="Y297" s="129" t="s">
        <v>669</v>
      </c>
      <c r="Z297" s="129" t="s">
        <v>669</v>
      </c>
      <c r="AA297" s="41">
        <v>32806.61</v>
      </c>
      <c r="AB297" s="41">
        <v>33911.35</v>
      </c>
      <c r="AC297" s="41">
        <v>33075.57</v>
      </c>
      <c r="AD297" s="41">
        <v>38669.74</v>
      </c>
      <c r="AE297" s="15">
        <f t="shared" si="107"/>
        <v>4.3314591577720534E-3</v>
      </c>
      <c r="AF297" s="15">
        <f t="shared" si="108"/>
        <v>5.4478531236124153E-3</v>
      </c>
      <c r="AG297" s="15">
        <f t="shared" si="109"/>
        <v>4.59562029418262E-3</v>
      </c>
      <c r="AH297" s="15">
        <f t="shared" si="110"/>
        <v>3.5384572251734585E-3</v>
      </c>
      <c r="AI297" s="15" t="s">
        <v>48</v>
      </c>
      <c r="AJ297" s="15" t="s">
        <v>48</v>
      </c>
      <c r="AK297" s="15" t="s">
        <v>48</v>
      </c>
      <c r="AL297" s="15" t="s">
        <v>48</v>
      </c>
    </row>
    <row r="298" spans="2:38" s="24" customFormat="1" ht="51" customHeight="1" x14ac:dyDescent="0.25">
      <c r="B298" s="126">
        <v>269</v>
      </c>
      <c r="C298" s="131" t="s">
        <v>455</v>
      </c>
      <c r="D298" s="129" t="s">
        <v>988</v>
      </c>
      <c r="E298" s="7">
        <v>7017028582</v>
      </c>
      <c r="F298" s="129" t="s">
        <v>228</v>
      </c>
      <c r="G298" s="129">
        <v>100</v>
      </c>
      <c r="H298" s="35" t="s">
        <v>981</v>
      </c>
      <c r="I298" s="129" t="s">
        <v>274</v>
      </c>
      <c r="J298" s="40">
        <v>961.9</v>
      </c>
      <c r="K298" s="40">
        <v>905.66</v>
      </c>
      <c r="L298" s="40">
        <v>468.35</v>
      </c>
      <c r="M298" s="40">
        <v>526.23</v>
      </c>
      <c r="N298" s="129">
        <v>249336.3</v>
      </c>
      <c r="O298" s="129">
        <v>243453.7</v>
      </c>
      <c r="P298" s="129">
        <v>146215.29999999999</v>
      </c>
      <c r="Q298" s="129">
        <v>224708.1</v>
      </c>
      <c r="R298" s="129" t="s">
        <v>983</v>
      </c>
      <c r="S298" s="83">
        <v>205713</v>
      </c>
      <c r="T298" s="83">
        <v>192856</v>
      </c>
      <c r="U298" s="83">
        <v>189131</v>
      </c>
      <c r="V298" s="83">
        <v>202948</v>
      </c>
      <c r="W298" s="129" t="s">
        <v>669</v>
      </c>
      <c r="X298" s="129" t="s">
        <v>669</v>
      </c>
      <c r="Y298" s="129" t="s">
        <v>669</v>
      </c>
      <c r="Z298" s="129" t="s">
        <v>669</v>
      </c>
      <c r="AA298" s="41">
        <v>34512.089999999997</v>
      </c>
      <c r="AB298" s="41">
        <v>32884.559999999998</v>
      </c>
      <c r="AC298" s="41">
        <v>34080.199999999997</v>
      </c>
      <c r="AD298" s="41">
        <v>34266.620000000003</v>
      </c>
      <c r="AE298" s="15">
        <f t="shared" si="107"/>
        <v>3.8578417984064094E-3</v>
      </c>
      <c r="AF298" s="15">
        <f t="shared" si="108"/>
        <v>3.7200502600699841E-3</v>
      </c>
      <c r="AG298" s="15">
        <f t="shared" si="109"/>
        <v>3.2031531583904013E-3</v>
      </c>
      <c r="AH298" s="15">
        <f t="shared" si="110"/>
        <v>2.3418381446863733E-3</v>
      </c>
      <c r="AI298" s="15" t="s">
        <v>48</v>
      </c>
      <c r="AJ298" s="15" t="s">
        <v>48</v>
      </c>
      <c r="AK298" s="15" t="s">
        <v>48</v>
      </c>
      <c r="AL298" s="15" t="s">
        <v>48</v>
      </c>
    </row>
    <row r="299" spans="2:38" s="24" customFormat="1" ht="51" customHeight="1" x14ac:dyDescent="0.25">
      <c r="B299" s="126">
        <v>270</v>
      </c>
      <c r="C299" s="131" t="s">
        <v>455</v>
      </c>
      <c r="D299" s="129" t="s">
        <v>989</v>
      </c>
      <c r="E299" s="7">
        <v>7020014364</v>
      </c>
      <c r="F299" s="129" t="s">
        <v>228</v>
      </c>
      <c r="G299" s="129">
        <v>100</v>
      </c>
      <c r="H299" s="35" t="s">
        <v>981</v>
      </c>
      <c r="I299" s="129" t="s">
        <v>274</v>
      </c>
      <c r="J299" s="40">
        <v>843.83</v>
      </c>
      <c r="K299" s="40">
        <v>890.83</v>
      </c>
      <c r="L299" s="40">
        <v>434.23</v>
      </c>
      <c r="M299" s="40">
        <v>539.85</v>
      </c>
      <c r="N299" s="129">
        <v>249336.3</v>
      </c>
      <c r="O299" s="129">
        <v>243453.7</v>
      </c>
      <c r="P299" s="129">
        <v>146215.29999999999</v>
      </c>
      <c r="Q299" s="129">
        <v>224708.1</v>
      </c>
      <c r="R299" s="129" t="s">
        <v>983</v>
      </c>
      <c r="S299" s="83">
        <v>571245</v>
      </c>
      <c r="T299" s="83">
        <v>593681</v>
      </c>
      <c r="U299" s="83">
        <v>543677</v>
      </c>
      <c r="V299" s="83">
        <v>534618</v>
      </c>
      <c r="W299" s="129" t="s">
        <v>669</v>
      </c>
      <c r="X299" s="129" t="s">
        <v>669</v>
      </c>
      <c r="Y299" s="129" t="s">
        <v>669</v>
      </c>
      <c r="Z299" s="129" t="s">
        <v>669</v>
      </c>
      <c r="AA299" s="41">
        <v>63945.81</v>
      </c>
      <c r="AB299" s="41">
        <v>68846.240000000005</v>
      </c>
      <c r="AC299" s="41">
        <v>72372.929999999993</v>
      </c>
      <c r="AD299" s="41">
        <v>77884.36</v>
      </c>
      <c r="AE299" s="15">
        <f t="shared" si="107"/>
        <v>3.3843046519901037E-3</v>
      </c>
      <c r="AF299" s="15">
        <f t="shared" si="108"/>
        <v>3.6591351866905289E-3</v>
      </c>
      <c r="AG299" s="15">
        <f t="shared" si="109"/>
        <v>2.9697986462429039E-3</v>
      </c>
      <c r="AH299" s="15">
        <f t="shared" si="110"/>
        <v>2.4024501119452304E-3</v>
      </c>
      <c r="AI299" s="15" t="s">
        <v>48</v>
      </c>
      <c r="AJ299" s="15" t="s">
        <v>48</v>
      </c>
      <c r="AK299" s="15" t="s">
        <v>48</v>
      </c>
      <c r="AL299" s="15" t="s">
        <v>48</v>
      </c>
    </row>
    <row r="300" spans="2:38" s="24" customFormat="1" ht="51" customHeight="1" x14ac:dyDescent="0.25">
      <c r="B300" s="126">
        <v>271</v>
      </c>
      <c r="C300" s="131" t="s">
        <v>455</v>
      </c>
      <c r="D300" s="129" t="s">
        <v>990</v>
      </c>
      <c r="E300" s="7">
        <v>7019036331</v>
      </c>
      <c r="F300" s="129" t="s">
        <v>228</v>
      </c>
      <c r="G300" s="129">
        <v>100</v>
      </c>
      <c r="H300" s="35" t="s">
        <v>981</v>
      </c>
      <c r="I300" s="129" t="s">
        <v>274</v>
      </c>
      <c r="J300" s="40">
        <v>3879.88</v>
      </c>
      <c r="K300" s="40">
        <v>4335.71</v>
      </c>
      <c r="L300" s="40">
        <v>84.8</v>
      </c>
      <c r="M300" s="40">
        <v>4557.28</v>
      </c>
      <c r="N300" s="129">
        <v>249336.3</v>
      </c>
      <c r="O300" s="129">
        <v>243453.7</v>
      </c>
      <c r="P300" s="129">
        <v>146215.29999999999</v>
      </c>
      <c r="Q300" s="129">
        <v>224708.1</v>
      </c>
      <c r="R300" s="129" t="s">
        <v>983</v>
      </c>
      <c r="S300" s="83">
        <v>501932</v>
      </c>
      <c r="T300" s="83">
        <v>492738</v>
      </c>
      <c r="U300" s="83">
        <v>441945</v>
      </c>
      <c r="V300" s="83">
        <v>398528</v>
      </c>
      <c r="W300" s="129" t="s">
        <v>669</v>
      </c>
      <c r="X300" s="129" t="s">
        <v>669</v>
      </c>
      <c r="Y300" s="129" t="s">
        <v>669</v>
      </c>
      <c r="Z300" s="129" t="s">
        <v>669</v>
      </c>
      <c r="AA300" s="41">
        <v>34861.839999999997</v>
      </c>
      <c r="AB300" s="41">
        <v>35333.9</v>
      </c>
      <c r="AC300" s="41">
        <v>38655.269999999997</v>
      </c>
      <c r="AD300" s="41">
        <v>36736.620000000003</v>
      </c>
      <c r="AE300" s="15">
        <f t="shared" si="107"/>
        <v>1.5560830893857012E-2</v>
      </c>
      <c r="AF300" s="15">
        <f t="shared" si="108"/>
        <v>1.7809176857858391E-2</v>
      </c>
      <c r="AG300" s="15">
        <f t="shared" si="109"/>
        <v>5.7996666559518737E-4</v>
      </c>
      <c r="AH300" s="15">
        <f t="shared" si="110"/>
        <v>2.0280888850913694E-2</v>
      </c>
      <c r="AI300" s="15" t="s">
        <v>48</v>
      </c>
      <c r="AJ300" s="15" t="s">
        <v>48</v>
      </c>
      <c r="AK300" s="15" t="s">
        <v>48</v>
      </c>
      <c r="AL300" s="15" t="s">
        <v>48</v>
      </c>
    </row>
    <row r="301" spans="2:38" s="24" customFormat="1" ht="51" customHeight="1" x14ac:dyDescent="0.25">
      <c r="B301" s="126">
        <v>272</v>
      </c>
      <c r="C301" s="131" t="s">
        <v>455</v>
      </c>
      <c r="D301" s="129" t="s">
        <v>991</v>
      </c>
      <c r="E301" s="7">
        <v>7017007832</v>
      </c>
      <c r="F301" s="129" t="s">
        <v>228</v>
      </c>
      <c r="G301" s="129">
        <v>100</v>
      </c>
      <c r="H301" s="35" t="s">
        <v>981</v>
      </c>
      <c r="I301" s="129" t="s">
        <v>274</v>
      </c>
      <c r="J301" s="40">
        <v>4012.5</v>
      </c>
      <c r="K301" s="40">
        <v>4035.61</v>
      </c>
      <c r="L301" s="40">
        <v>2465.8000000000002</v>
      </c>
      <c r="M301" s="40">
        <v>3351.46</v>
      </c>
      <c r="N301" s="129">
        <v>249336.3</v>
      </c>
      <c r="O301" s="129">
        <v>243453.7</v>
      </c>
      <c r="P301" s="129">
        <v>146215.29999999999</v>
      </c>
      <c r="Q301" s="129">
        <v>224708.1</v>
      </c>
      <c r="R301" s="129" t="s">
        <v>983</v>
      </c>
      <c r="S301" s="83">
        <v>613137</v>
      </c>
      <c r="T301" s="83">
        <v>649055</v>
      </c>
      <c r="U301" s="83">
        <v>600983</v>
      </c>
      <c r="V301" s="83">
        <v>688927</v>
      </c>
      <c r="W301" s="129" t="s">
        <v>669</v>
      </c>
      <c r="X301" s="129" t="s">
        <v>669</v>
      </c>
      <c r="Y301" s="129" t="s">
        <v>669</v>
      </c>
      <c r="Z301" s="129" t="s">
        <v>669</v>
      </c>
      <c r="AA301" s="41">
        <v>46997.18</v>
      </c>
      <c r="AB301" s="41">
        <v>48011.16</v>
      </c>
      <c r="AC301" s="41">
        <v>47257.599999999999</v>
      </c>
      <c r="AD301" s="41">
        <v>49831.75</v>
      </c>
      <c r="AE301" s="15">
        <f t="shared" si="107"/>
        <v>1.6092722960916642E-2</v>
      </c>
      <c r="AF301" s="15">
        <f t="shared" si="108"/>
        <v>1.6576498940044863E-2</v>
      </c>
      <c r="AG301" s="15">
        <f t="shared" si="109"/>
        <v>1.6864172217271382E-2</v>
      </c>
      <c r="AH301" s="15">
        <f t="shared" si="110"/>
        <v>1.4914727150467651E-2</v>
      </c>
      <c r="AI301" s="15" t="s">
        <v>48</v>
      </c>
      <c r="AJ301" s="15" t="s">
        <v>48</v>
      </c>
      <c r="AK301" s="15" t="s">
        <v>48</v>
      </c>
      <c r="AL301" s="15" t="s">
        <v>48</v>
      </c>
    </row>
    <row r="302" spans="2:38" s="24" customFormat="1" ht="51" customHeight="1" x14ac:dyDescent="0.25">
      <c r="B302" s="126">
        <v>273</v>
      </c>
      <c r="C302" s="131" t="s">
        <v>455</v>
      </c>
      <c r="D302" s="129" t="s">
        <v>992</v>
      </c>
      <c r="E302" s="7">
        <v>7018039450</v>
      </c>
      <c r="F302" s="129" t="s">
        <v>228</v>
      </c>
      <c r="G302" s="129">
        <v>100</v>
      </c>
      <c r="H302" s="35" t="s">
        <v>981</v>
      </c>
      <c r="I302" s="129" t="s">
        <v>274</v>
      </c>
      <c r="J302" s="40">
        <v>10424.99</v>
      </c>
      <c r="K302" s="40">
        <v>14480.27</v>
      </c>
      <c r="L302" s="40">
        <v>3372.13</v>
      </c>
      <c r="M302" s="40">
        <v>8677.7800000000007</v>
      </c>
      <c r="N302" s="129">
        <v>249336.3</v>
      </c>
      <c r="O302" s="129">
        <v>243453.7</v>
      </c>
      <c r="P302" s="129">
        <v>146215.29999999999</v>
      </c>
      <c r="Q302" s="129">
        <v>224708.1</v>
      </c>
      <c r="R302" s="129" t="s">
        <v>983</v>
      </c>
      <c r="S302" s="83">
        <v>661911</v>
      </c>
      <c r="T302" s="83">
        <v>671018</v>
      </c>
      <c r="U302" s="83">
        <v>530522</v>
      </c>
      <c r="V302" s="83">
        <v>534529</v>
      </c>
      <c r="W302" s="129" t="s">
        <v>669</v>
      </c>
      <c r="X302" s="129" t="s">
        <v>669</v>
      </c>
      <c r="Y302" s="129" t="s">
        <v>669</v>
      </c>
      <c r="Z302" s="129" t="s">
        <v>669</v>
      </c>
      <c r="AA302" s="41">
        <v>81776.61</v>
      </c>
      <c r="AB302" s="41">
        <v>80916.899999999994</v>
      </c>
      <c r="AC302" s="41">
        <v>82096.800000000003</v>
      </c>
      <c r="AD302" s="41">
        <v>85319.77</v>
      </c>
      <c r="AE302" s="15">
        <f t="shared" si="107"/>
        <v>4.1810959735906886E-2</v>
      </c>
      <c r="AF302" s="15">
        <f t="shared" si="108"/>
        <v>5.9478537397459966E-2</v>
      </c>
      <c r="AG302" s="15">
        <f t="shared" si="109"/>
        <v>2.3062771132706363E-2</v>
      </c>
      <c r="AH302" s="15">
        <f t="shared" si="110"/>
        <v>3.8618011544755172E-2</v>
      </c>
      <c r="AI302" s="15" t="s">
        <v>48</v>
      </c>
      <c r="AJ302" s="15" t="s">
        <v>48</v>
      </c>
      <c r="AK302" s="15" t="s">
        <v>48</v>
      </c>
      <c r="AL302" s="15" t="s">
        <v>48</v>
      </c>
    </row>
    <row r="303" spans="2:38" s="24" customFormat="1" ht="51" customHeight="1" x14ac:dyDescent="0.25">
      <c r="B303" s="126">
        <v>274</v>
      </c>
      <c r="C303" s="131" t="s">
        <v>455</v>
      </c>
      <c r="D303" s="129" t="s">
        <v>993</v>
      </c>
      <c r="E303" s="7">
        <v>7018025993</v>
      </c>
      <c r="F303" s="129" t="s">
        <v>228</v>
      </c>
      <c r="G303" s="129">
        <v>100</v>
      </c>
      <c r="H303" s="35" t="s">
        <v>981</v>
      </c>
      <c r="I303" s="129" t="s">
        <v>274</v>
      </c>
      <c r="J303" s="40">
        <v>582.72</v>
      </c>
      <c r="K303" s="40">
        <v>569.12</v>
      </c>
      <c r="L303" s="40">
        <v>227.12</v>
      </c>
      <c r="M303" s="40">
        <v>405.39</v>
      </c>
      <c r="N303" s="129">
        <v>249336.3</v>
      </c>
      <c r="O303" s="129">
        <v>243453.7</v>
      </c>
      <c r="P303" s="129">
        <v>146215.29999999999</v>
      </c>
      <c r="Q303" s="129">
        <v>224708.1</v>
      </c>
      <c r="R303" s="129" t="s">
        <v>983</v>
      </c>
      <c r="S303" s="83">
        <v>299126</v>
      </c>
      <c r="T303" s="83">
        <v>301776</v>
      </c>
      <c r="U303" s="83">
        <v>291517</v>
      </c>
      <c r="V303" s="83">
        <v>313799</v>
      </c>
      <c r="W303" s="129" t="s">
        <v>669</v>
      </c>
      <c r="X303" s="129" t="s">
        <v>669</v>
      </c>
      <c r="Y303" s="129" t="s">
        <v>669</v>
      </c>
      <c r="Z303" s="129" t="s">
        <v>669</v>
      </c>
      <c r="AA303" s="41">
        <v>23402.12</v>
      </c>
      <c r="AB303" s="41">
        <v>25013.040000000001</v>
      </c>
      <c r="AC303" s="41">
        <v>24892.9</v>
      </c>
      <c r="AD303" s="41">
        <v>25404.92</v>
      </c>
      <c r="AE303" s="15">
        <f t="shared" si="107"/>
        <v>2.3370844919091208E-3</v>
      </c>
      <c r="AF303" s="15">
        <f>K303/O303</f>
        <v>2.3376929576342442E-3</v>
      </c>
      <c r="AG303" s="15">
        <f t="shared" si="109"/>
        <v>1.5533258147403181E-3</v>
      </c>
      <c r="AH303" s="15">
        <f t="shared" si="110"/>
        <v>1.8040738184337813E-3</v>
      </c>
      <c r="AI303" s="15" t="s">
        <v>48</v>
      </c>
      <c r="AJ303" s="15" t="s">
        <v>48</v>
      </c>
      <c r="AK303" s="15" t="s">
        <v>48</v>
      </c>
      <c r="AL303" s="15" t="s">
        <v>48</v>
      </c>
    </row>
    <row r="304" spans="2:38" s="24" customFormat="1" ht="51" customHeight="1" x14ac:dyDescent="0.25">
      <c r="B304" s="126">
        <v>275</v>
      </c>
      <c r="C304" s="131" t="s">
        <v>455</v>
      </c>
      <c r="D304" s="129" t="s">
        <v>994</v>
      </c>
      <c r="E304" s="7">
        <v>7019014144</v>
      </c>
      <c r="F304" s="129" t="s">
        <v>228</v>
      </c>
      <c r="G304" s="129">
        <v>100</v>
      </c>
      <c r="H304" s="35" t="s">
        <v>981</v>
      </c>
      <c r="I304" s="129" t="s">
        <v>274</v>
      </c>
      <c r="J304" s="40">
        <v>172.23</v>
      </c>
      <c r="K304" s="40">
        <v>259.89999999999998</v>
      </c>
      <c r="L304" s="40">
        <v>281.26</v>
      </c>
      <c r="M304" s="40">
        <v>352.78</v>
      </c>
      <c r="N304" s="129">
        <v>249336.3</v>
      </c>
      <c r="O304" s="129">
        <v>243453.7</v>
      </c>
      <c r="P304" s="129">
        <v>146215.29999999999</v>
      </c>
      <c r="Q304" s="129">
        <v>224708.1</v>
      </c>
      <c r="R304" s="129" t="s">
        <v>983</v>
      </c>
      <c r="S304" s="83">
        <v>77684</v>
      </c>
      <c r="T304" s="83">
        <v>91956</v>
      </c>
      <c r="U304" s="83">
        <v>108152</v>
      </c>
      <c r="V304" s="83">
        <v>126194</v>
      </c>
      <c r="W304" s="129" t="s">
        <v>669</v>
      </c>
      <c r="X304" s="129" t="s">
        <v>669</v>
      </c>
      <c r="Y304" s="129" t="s">
        <v>669</v>
      </c>
      <c r="Z304" s="129" t="s">
        <v>669</v>
      </c>
      <c r="AA304" s="41">
        <v>12503.05</v>
      </c>
      <c r="AB304" s="41">
        <v>14479.11</v>
      </c>
      <c r="AC304" s="41">
        <v>16684.900000000001</v>
      </c>
      <c r="AD304" s="41">
        <v>18548.650000000001</v>
      </c>
      <c r="AE304" s="15">
        <f t="shared" si="107"/>
        <v>6.9075381322334533E-4</v>
      </c>
      <c r="AF304" s="15">
        <f t="shared" si="108"/>
        <v>1.0675541180930912E-3</v>
      </c>
      <c r="AG304" s="15">
        <f t="shared" si="109"/>
        <v>1.923601702421019E-3</v>
      </c>
      <c r="AH304" s="15">
        <f t="shared" si="110"/>
        <v>1.5699478567973294E-3</v>
      </c>
      <c r="AI304" s="15" t="s">
        <v>48</v>
      </c>
      <c r="AJ304" s="15" t="s">
        <v>48</v>
      </c>
      <c r="AK304" s="15" t="s">
        <v>48</v>
      </c>
      <c r="AL304" s="15" t="s">
        <v>48</v>
      </c>
    </row>
    <row r="305" spans="2:38" s="24" customFormat="1" ht="51" customHeight="1" x14ac:dyDescent="0.25">
      <c r="B305" s="126">
        <v>276</v>
      </c>
      <c r="C305" s="131" t="s">
        <v>455</v>
      </c>
      <c r="D305" s="129" t="s">
        <v>995</v>
      </c>
      <c r="E305" s="7">
        <v>7017013593</v>
      </c>
      <c r="F305" s="129" t="s">
        <v>228</v>
      </c>
      <c r="G305" s="129">
        <v>100</v>
      </c>
      <c r="H305" s="35" t="s">
        <v>981</v>
      </c>
      <c r="I305" s="129" t="s">
        <v>274</v>
      </c>
      <c r="J305" s="40">
        <v>627.09</v>
      </c>
      <c r="K305" s="40">
        <v>749.8</v>
      </c>
      <c r="L305" s="40">
        <v>463.84</v>
      </c>
      <c r="M305" s="40">
        <v>621.54999999999995</v>
      </c>
      <c r="N305" s="129">
        <v>249336.3</v>
      </c>
      <c r="O305" s="129">
        <v>243453.7</v>
      </c>
      <c r="P305" s="129">
        <v>146215.29999999999</v>
      </c>
      <c r="Q305" s="129">
        <v>224708.1</v>
      </c>
      <c r="R305" s="129" t="s">
        <v>983</v>
      </c>
      <c r="S305" s="83">
        <v>154221</v>
      </c>
      <c r="T305" s="83">
        <v>179228</v>
      </c>
      <c r="U305" s="83">
        <v>161083</v>
      </c>
      <c r="V305" s="83">
        <v>155391</v>
      </c>
      <c r="W305" s="129" t="s">
        <v>669</v>
      </c>
      <c r="X305" s="129" t="s">
        <v>669</v>
      </c>
      <c r="Y305" s="129" t="s">
        <v>669</v>
      </c>
      <c r="Z305" s="129" t="s">
        <v>669</v>
      </c>
      <c r="AA305" s="41">
        <v>18260.990000000002</v>
      </c>
      <c r="AB305" s="41">
        <v>17935.740000000002</v>
      </c>
      <c r="AC305" s="41">
        <v>20004.75</v>
      </c>
      <c r="AD305" s="41">
        <v>21846.31</v>
      </c>
      <c r="AE305" s="15">
        <f t="shared" si="107"/>
        <v>2.5150369200152567E-3</v>
      </c>
      <c r="AF305" s="15">
        <f t="shared" si="108"/>
        <v>3.0798463937906878E-3</v>
      </c>
      <c r="AG305" s="15">
        <f t="shared" si="109"/>
        <v>3.1723082331329214E-3</v>
      </c>
      <c r="AH305" s="15">
        <f t="shared" si="110"/>
        <v>2.7660329111411646E-3</v>
      </c>
      <c r="AI305" s="15" t="s">
        <v>48</v>
      </c>
      <c r="AJ305" s="15" t="s">
        <v>48</v>
      </c>
      <c r="AK305" s="15" t="s">
        <v>48</v>
      </c>
      <c r="AL305" s="15" t="s">
        <v>48</v>
      </c>
    </row>
    <row r="306" spans="2:38" s="24" customFormat="1" ht="51" customHeight="1" x14ac:dyDescent="0.25">
      <c r="B306" s="126">
        <v>277</v>
      </c>
      <c r="C306" s="131" t="s">
        <v>455</v>
      </c>
      <c r="D306" s="129" t="s">
        <v>996</v>
      </c>
      <c r="E306" s="7">
        <v>7018025739</v>
      </c>
      <c r="F306" s="129" t="s">
        <v>228</v>
      </c>
      <c r="G306" s="129">
        <v>100</v>
      </c>
      <c r="H306" s="35" t="s">
        <v>981</v>
      </c>
      <c r="I306" s="129" t="s">
        <v>274</v>
      </c>
      <c r="J306" s="40">
        <v>502.98</v>
      </c>
      <c r="K306" s="40">
        <v>654.20000000000005</v>
      </c>
      <c r="L306" s="40">
        <v>517.54</v>
      </c>
      <c r="M306" s="40">
        <v>951.96</v>
      </c>
      <c r="N306" s="129">
        <v>249336.3</v>
      </c>
      <c r="O306" s="129">
        <v>243453.7</v>
      </c>
      <c r="P306" s="129">
        <v>146215.29999999999</v>
      </c>
      <c r="Q306" s="129">
        <v>224708.1</v>
      </c>
      <c r="R306" s="129" t="s">
        <v>983</v>
      </c>
      <c r="S306" s="83">
        <v>356702</v>
      </c>
      <c r="T306" s="83">
        <v>412686</v>
      </c>
      <c r="U306" s="83">
        <v>281455</v>
      </c>
      <c r="V306" s="83">
        <v>340940</v>
      </c>
      <c r="W306" s="129" t="s">
        <v>669</v>
      </c>
      <c r="X306" s="129" t="s">
        <v>669</v>
      </c>
      <c r="Y306" s="129" t="s">
        <v>669</v>
      </c>
      <c r="Z306" s="129" t="s">
        <v>669</v>
      </c>
      <c r="AA306" s="41">
        <v>23865.27</v>
      </c>
      <c r="AB306" s="41">
        <v>24228.75</v>
      </c>
      <c r="AC306" s="41">
        <v>25672.85</v>
      </c>
      <c r="AD306" s="41">
        <v>29345.56</v>
      </c>
      <c r="AE306" s="15">
        <f t="shared" si="107"/>
        <v>2.0172754628989043E-3</v>
      </c>
      <c r="AF306" s="15">
        <f t="shared" si="108"/>
        <v>2.687163924803772E-3</v>
      </c>
      <c r="AG306" s="15">
        <f t="shared" si="109"/>
        <v>3.5395748598128925E-3</v>
      </c>
      <c r="AH306" s="15">
        <f t="shared" si="110"/>
        <v>4.2364293944010031E-3</v>
      </c>
      <c r="AI306" s="15" t="s">
        <v>48</v>
      </c>
      <c r="AJ306" s="15" t="s">
        <v>48</v>
      </c>
      <c r="AK306" s="15" t="s">
        <v>48</v>
      </c>
      <c r="AL306" s="15" t="s">
        <v>48</v>
      </c>
    </row>
    <row r="307" spans="2:38" s="24" customFormat="1" ht="51" customHeight="1" x14ac:dyDescent="0.25">
      <c r="B307" s="126">
        <v>278</v>
      </c>
      <c r="C307" s="131" t="s">
        <v>455</v>
      </c>
      <c r="D307" s="129" t="s">
        <v>997</v>
      </c>
      <c r="E307" s="7">
        <v>7021051601</v>
      </c>
      <c r="F307" s="129" t="s">
        <v>228</v>
      </c>
      <c r="G307" s="129">
        <v>100</v>
      </c>
      <c r="H307" s="35" t="s">
        <v>981</v>
      </c>
      <c r="I307" s="129" t="s">
        <v>274</v>
      </c>
      <c r="J307" s="40">
        <v>807.77</v>
      </c>
      <c r="K307" s="40">
        <v>688.16</v>
      </c>
      <c r="L307" s="40">
        <v>414.33</v>
      </c>
      <c r="M307" s="40">
        <v>574.59</v>
      </c>
      <c r="N307" s="129">
        <v>249336.3</v>
      </c>
      <c r="O307" s="129">
        <v>243453.7</v>
      </c>
      <c r="P307" s="129">
        <v>146215.29999999999</v>
      </c>
      <c r="Q307" s="129">
        <v>224708.1</v>
      </c>
      <c r="R307" s="129" t="s">
        <v>983</v>
      </c>
      <c r="S307" s="83">
        <v>186269</v>
      </c>
      <c r="T307" s="83">
        <v>174537</v>
      </c>
      <c r="U307" s="83">
        <v>168030</v>
      </c>
      <c r="V307" s="83">
        <v>168181</v>
      </c>
      <c r="W307" s="129" t="s">
        <v>669</v>
      </c>
      <c r="X307" s="129" t="s">
        <v>669</v>
      </c>
      <c r="Y307" s="129" t="s">
        <v>669</v>
      </c>
      <c r="Z307" s="129" t="s">
        <v>669</v>
      </c>
      <c r="AA307" s="41">
        <v>33614.21</v>
      </c>
      <c r="AB307" s="41">
        <v>34220.28</v>
      </c>
      <c r="AC307" s="41">
        <v>35548.800000000003</v>
      </c>
      <c r="AD307" s="41">
        <v>39751.56</v>
      </c>
      <c r="AE307" s="15">
        <f t="shared" si="107"/>
        <v>3.2396807043338655E-3</v>
      </c>
      <c r="AF307" s="15">
        <f t="shared" si="108"/>
        <v>2.8266565675526801E-3</v>
      </c>
      <c r="AG307" s="15">
        <f t="shared" si="109"/>
        <v>2.8336979782553535E-3</v>
      </c>
      <c r="AH307" s="15">
        <f t="shared" si="110"/>
        <v>2.5570506804160598E-3</v>
      </c>
      <c r="AI307" s="15" t="s">
        <v>48</v>
      </c>
      <c r="AJ307" s="15" t="s">
        <v>48</v>
      </c>
      <c r="AK307" s="15" t="s">
        <v>48</v>
      </c>
      <c r="AL307" s="15" t="s">
        <v>48</v>
      </c>
    </row>
    <row r="308" spans="2:38" s="24" customFormat="1" ht="51" customHeight="1" x14ac:dyDescent="0.25">
      <c r="B308" s="126">
        <v>279</v>
      </c>
      <c r="C308" s="131" t="s">
        <v>455</v>
      </c>
      <c r="D308" s="129" t="s">
        <v>998</v>
      </c>
      <c r="E308" s="7">
        <v>7019037720</v>
      </c>
      <c r="F308" s="129" t="s">
        <v>228</v>
      </c>
      <c r="G308" s="129">
        <v>100</v>
      </c>
      <c r="H308" s="35" t="s">
        <v>981</v>
      </c>
      <c r="I308" s="129" t="s">
        <v>274</v>
      </c>
      <c r="J308" s="40">
        <v>19.37</v>
      </c>
      <c r="K308" s="40">
        <v>0</v>
      </c>
      <c r="L308" s="40">
        <v>0</v>
      </c>
      <c r="M308" s="40">
        <v>0</v>
      </c>
      <c r="N308" s="129">
        <v>249336.3</v>
      </c>
      <c r="O308" s="129">
        <v>243453.7</v>
      </c>
      <c r="P308" s="129">
        <v>146215.29999999999</v>
      </c>
      <c r="Q308" s="129">
        <v>224708.1</v>
      </c>
      <c r="R308" s="129" t="s">
        <v>983</v>
      </c>
      <c r="S308" s="83">
        <v>167934</v>
      </c>
      <c r="T308" s="83">
        <v>194940</v>
      </c>
      <c r="U308" s="83">
        <v>150365</v>
      </c>
      <c r="V308" s="83">
        <v>0</v>
      </c>
      <c r="W308" s="129" t="s">
        <v>669</v>
      </c>
      <c r="X308" s="129" t="s">
        <v>669</v>
      </c>
      <c r="Y308" s="129" t="s">
        <v>669</v>
      </c>
      <c r="Z308" s="129" t="s">
        <v>669</v>
      </c>
      <c r="AA308" s="41">
        <v>18373.38</v>
      </c>
      <c r="AB308" s="41">
        <v>18794.02</v>
      </c>
      <c r="AC308" s="41">
        <v>0</v>
      </c>
      <c r="AD308" s="41">
        <v>0</v>
      </c>
      <c r="AE308" s="15">
        <f t="shared" si="107"/>
        <v>7.7686241433758349E-5</v>
      </c>
      <c r="AF308" s="15">
        <f t="shared" si="108"/>
        <v>0</v>
      </c>
      <c r="AG308" s="15">
        <f t="shared" si="109"/>
        <v>0</v>
      </c>
      <c r="AH308" s="15">
        <f t="shared" si="110"/>
        <v>0</v>
      </c>
      <c r="AI308" s="15" t="s">
        <v>48</v>
      </c>
      <c r="AJ308" s="15" t="s">
        <v>48</v>
      </c>
      <c r="AK308" s="15" t="s">
        <v>48</v>
      </c>
      <c r="AL308" s="15" t="s">
        <v>48</v>
      </c>
    </row>
    <row r="309" spans="2:38" s="24" customFormat="1" ht="37.5" customHeight="1" x14ac:dyDescent="0.25">
      <c r="B309" s="126">
        <v>280</v>
      </c>
      <c r="C309" s="131" t="s">
        <v>455</v>
      </c>
      <c r="D309" s="129" t="s">
        <v>999</v>
      </c>
      <c r="E309" s="7">
        <v>7021000540</v>
      </c>
      <c r="F309" s="129" t="s">
        <v>228</v>
      </c>
      <c r="G309" s="129">
        <v>100</v>
      </c>
      <c r="H309" s="35" t="s">
        <v>1000</v>
      </c>
      <c r="I309" s="129" t="s">
        <v>324</v>
      </c>
      <c r="J309" s="40">
        <v>9102.7099999999991</v>
      </c>
      <c r="K309" s="40">
        <v>8357.56</v>
      </c>
      <c r="L309" s="40">
        <v>7850.17</v>
      </c>
      <c r="M309" s="40">
        <v>8846.06</v>
      </c>
      <c r="N309" s="129" t="s">
        <v>669</v>
      </c>
      <c r="O309" s="129" t="s">
        <v>669</v>
      </c>
      <c r="P309" s="129" t="s">
        <v>669</v>
      </c>
      <c r="Q309" s="129" t="s">
        <v>669</v>
      </c>
      <c r="R309" s="129" t="s">
        <v>47</v>
      </c>
      <c r="S309" s="83">
        <v>574</v>
      </c>
      <c r="T309" s="83">
        <v>915</v>
      </c>
      <c r="U309" s="83">
        <v>1222</v>
      </c>
      <c r="V309" s="83">
        <v>1478</v>
      </c>
      <c r="W309" s="129" t="s">
        <v>669</v>
      </c>
      <c r="X309" s="129" t="s">
        <v>669</v>
      </c>
      <c r="Y309" s="129" t="s">
        <v>669</v>
      </c>
      <c r="Z309" s="129" t="s">
        <v>669</v>
      </c>
      <c r="AA309" s="41">
        <v>36847.629999999997</v>
      </c>
      <c r="AB309" s="41">
        <v>139618.45000000001</v>
      </c>
      <c r="AC309" s="41">
        <v>124671.77</v>
      </c>
      <c r="AD309" s="41">
        <v>147372.97</v>
      </c>
      <c r="AE309" s="15" t="s">
        <v>48</v>
      </c>
      <c r="AF309" s="15" t="s">
        <v>48</v>
      </c>
      <c r="AG309" s="15" t="s">
        <v>48</v>
      </c>
      <c r="AH309" s="15" t="s">
        <v>48</v>
      </c>
      <c r="AI309" s="15" t="s">
        <v>48</v>
      </c>
      <c r="AJ309" s="15" t="s">
        <v>48</v>
      </c>
      <c r="AK309" s="15" t="s">
        <v>48</v>
      </c>
      <c r="AL309" s="15" t="s">
        <v>48</v>
      </c>
    </row>
    <row r="310" spans="2:38" s="24" customFormat="1" ht="37.5" customHeight="1" x14ac:dyDescent="0.25">
      <c r="B310" s="126">
        <v>281</v>
      </c>
      <c r="C310" s="131" t="s">
        <v>455</v>
      </c>
      <c r="D310" s="129" t="s">
        <v>1001</v>
      </c>
      <c r="E310" s="7">
        <v>7017002224</v>
      </c>
      <c r="F310" s="129" t="s">
        <v>228</v>
      </c>
      <c r="G310" s="129">
        <v>100</v>
      </c>
      <c r="H310" s="35" t="s">
        <v>1000</v>
      </c>
      <c r="I310" s="129" t="s">
        <v>1002</v>
      </c>
      <c r="J310" s="40">
        <v>4486.2700000000004</v>
      </c>
      <c r="K310" s="40">
        <v>5031.2</v>
      </c>
      <c r="L310" s="40">
        <v>3537.64</v>
      </c>
      <c r="M310" s="40">
        <v>5317.08</v>
      </c>
      <c r="N310" s="129" t="s">
        <v>669</v>
      </c>
      <c r="O310" s="129" t="s">
        <v>669</v>
      </c>
      <c r="P310" s="129" t="s">
        <v>669</v>
      </c>
      <c r="Q310" s="129" t="s">
        <v>669</v>
      </c>
      <c r="R310" s="129" t="s">
        <v>47</v>
      </c>
      <c r="S310" s="83">
        <v>206</v>
      </c>
      <c r="T310" s="83">
        <v>207</v>
      </c>
      <c r="U310" s="83">
        <v>217</v>
      </c>
      <c r="V310" s="83">
        <v>232</v>
      </c>
      <c r="W310" s="129" t="s">
        <v>669</v>
      </c>
      <c r="X310" s="129" t="s">
        <v>669</v>
      </c>
      <c r="Y310" s="129" t="s">
        <v>669</v>
      </c>
      <c r="Z310" s="129" t="s">
        <v>669</v>
      </c>
      <c r="AA310" s="41">
        <v>41854.699999999997</v>
      </c>
      <c r="AB310" s="41">
        <v>40255.67</v>
      </c>
      <c r="AC310" s="41">
        <v>42973.61</v>
      </c>
      <c r="AD310" s="41">
        <v>45891.3</v>
      </c>
      <c r="AE310" s="15" t="s">
        <v>48</v>
      </c>
      <c r="AF310" s="15" t="s">
        <v>48</v>
      </c>
      <c r="AG310" s="15" t="s">
        <v>48</v>
      </c>
      <c r="AH310" s="15" t="s">
        <v>48</v>
      </c>
      <c r="AI310" s="15" t="s">
        <v>48</v>
      </c>
      <c r="AJ310" s="15" t="s">
        <v>48</v>
      </c>
      <c r="AK310" s="15" t="s">
        <v>48</v>
      </c>
      <c r="AL310" s="15" t="s">
        <v>48</v>
      </c>
    </row>
    <row r="311" spans="2:38" s="24" customFormat="1" ht="37.5" customHeight="1" x14ac:dyDescent="0.25">
      <c r="B311" s="126">
        <v>282</v>
      </c>
      <c r="C311" s="131" t="s">
        <v>455</v>
      </c>
      <c r="D311" s="129" t="s">
        <v>1003</v>
      </c>
      <c r="E311" s="7">
        <v>7019036243</v>
      </c>
      <c r="F311" s="129" t="s">
        <v>228</v>
      </c>
      <c r="G311" s="129">
        <v>100</v>
      </c>
      <c r="H311" s="35" t="s">
        <v>1000</v>
      </c>
      <c r="I311" s="129" t="s">
        <v>919</v>
      </c>
      <c r="J311" s="40">
        <v>849.82</v>
      </c>
      <c r="K311" s="40">
        <v>902.37</v>
      </c>
      <c r="L311" s="40">
        <v>855.5</v>
      </c>
      <c r="M311" s="40">
        <v>885.98</v>
      </c>
      <c r="N311" s="129" t="s">
        <v>669</v>
      </c>
      <c r="O311" s="129" t="s">
        <v>669</v>
      </c>
      <c r="P311" s="129" t="s">
        <v>669</v>
      </c>
      <c r="Q311" s="129" t="s">
        <v>669</v>
      </c>
      <c r="R311" s="129" t="s">
        <v>47</v>
      </c>
      <c r="S311" s="83">
        <v>761</v>
      </c>
      <c r="T311" s="83">
        <v>750</v>
      </c>
      <c r="U311" s="83">
        <v>772</v>
      </c>
      <c r="V311" s="83">
        <v>806</v>
      </c>
      <c r="W311" s="129" t="s">
        <v>669</v>
      </c>
      <c r="X311" s="129" t="s">
        <v>669</v>
      </c>
      <c r="Y311" s="129" t="s">
        <v>669</v>
      </c>
      <c r="Z311" s="129" t="s">
        <v>669</v>
      </c>
      <c r="AA311" s="41">
        <v>65950.66</v>
      </c>
      <c r="AB311" s="41">
        <v>64506.52</v>
      </c>
      <c r="AC311" s="41">
        <v>66995.94</v>
      </c>
      <c r="AD311" s="41">
        <v>73819.55</v>
      </c>
      <c r="AE311" s="15" t="s">
        <v>48</v>
      </c>
      <c r="AF311" s="15" t="s">
        <v>48</v>
      </c>
      <c r="AG311" s="15" t="s">
        <v>48</v>
      </c>
      <c r="AH311" s="15" t="s">
        <v>48</v>
      </c>
      <c r="AI311" s="15" t="s">
        <v>48</v>
      </c>
      <c r="AJ311" s="15" t="s">
        <v>48</v>
      </c>
      <c r="AK311" s="15" t="s">
        <v>48</v>
      </c>
      <c r="AL311" s="15" t="s">
        <v>48</v>
      </c>
    </row>
    <row r="312" spans="2:38" s="24" customFormat="1" ht="37.5" customHeight="1" x14ac:dyDescent="0.25">
      <c r="B312" s="126">
        <v>283</v>
      </c>
      <c r="C312" s="131" t="s">
        <v>455</v>
      </c>
      <c r="D312" s="129" t="s">
        <v>1004</v>
      </c>
      <c r="E312" s="7">
        <v>7019036170</v>
      </c>
      <c r="F312" s="129" t="s">
        <v>228</v>
      </c>
      <c r="G312" s="129">
        <v>100</v>
      </c>
      <c r="H312" s="35" t="s">
        <v>1000</v>
      </c>
      <c r="I312" s="129" t="s">
        <v>324</v>
      </c>
      <c r="J312" s="40">
        <v>1077.1500000000001</v>
      </c>
      <c r="K312" s="40">
        <v>979.04</v>
      </c>
      <c r="L312" s="40">
        <v>663.51</v>
      </c>
      <c r="M312" s="40">
        <v>1585.05</v>
      </c>
      <c r="N312" s="129" t="s">
        <v>669</v>
      </c>
      <c r="O312" s="129" t="s">
        <v>669</v>
      </c>
      <c r="P312" s="129" t="s">
        <v>669</v>
      </c>
      <c r="Q312" s="129" t="s">
        <v>669</v>
      </c>
      <c r="R312" s="129" t="s">
        <v>47</v>
      </c>
      <c r="S312" s="83">
        <v>947</v>
      </c>
      <c r="T312" s="83">
        <v>954</v>
      </c>
      <c r="U312" s="83">
        <v>972</v>
      </c>
      <c r="V312" s="83">
        <v>966</v>
      </c>
      <c r="W312" s="129" t="s">
        <v>669</v>
      </c>
      <c r="X312" s="129" t="s">
        <v>669</v>
      </c>
      <c r="Y312" s="129" t="s">
        <v>669</v>
      </c>
      <c r="Z312" s="129" t="s">
        <v>669</v>
      </c>
      <c r="AA312" s="41">
        <v>76213</v>
      </c>
      <c r="AB312" s="41">
        <v>73984.05</v>
      </c>
      <c r="AC312" s="41">
        <v>84111.81</v>
      </c>
      <c r="AD312" s="41">
        <v>89351.27</v>
      </c>
      <c r="AE312" s="15" t="s">
        <v>48</v>
      </c>
      <c r="AF312" s="15" t="s">
        <v>48</v>
      </c>
      <c r="AG312" s="15" t="s">
        <v>48</v>
      </c>
      <c r="AH312" s="15" t="s">
        <v>48</v>
      </c>
      <c r="AI312" s="15" t="s">
        <v>48</v>
      </c>
      <c r="AJ312" s="15" t="s">
        <v>48</v>
      </c>
      <c r="AK312" s="15" t="s">
        <v>48</v>
      </c>
      <c r="AL312" s="15" t="s">
        <v>48</v>
      </c>
    </row>
    <row r="313" spans="2:38" s="24" customFormat="1" ht="37.5" customHeight="1" x14ac:dyDescent="0.25">
      <c r="B313" s="126">
        <v>284</v>
      </c>
      <c r="C313" s="131" t="s">
        <v>455</v>
      </c>
      <c r="D313" s="129" t="s">
        <v>1005</v>
      </c>
      <c r="E313" s="7">
        <v>7019014105</v>
      </c>
      <c r="F313" s="129" t="s">
        <v>228</v>
      </c>
      <c r="G313" s="129">
        <v>100</v>
      </c>
      <c r="H313" s="35" t="s">
        <v>1000</v>
      </c>
      <c r="I313" s="129" t="s">
        <v>910</v>
      </c>
      <c r="J313" s="40">
        <v>2449.2800000000002</v>
      </c>
      <c r="K313" s="40">
        <v>1770.21</v>
      </c>
      <c r="L313" s="40">
        <v>1079.75</v>
      </c>
      <c r="M313" s="40">
        <v>895.96</v>
      </c>
      <c r="N313" s="129" t="s">
        <v>669</v>
      </c>
      <c r="O313" s="129" t="s">
        <v>669</v>
      </c>
      <c r="P313" s="129" t="s">
        <v>669</v>
      </c>
      <c r="Q313" s="129" t="s">
        <v>669</v>
      </c>
      <c r="R313" s="129" t="s">
        <v>47</v>
      </c>
      <c r="S313" s="83">
        <v>1208</v>
      </c>
      <c r="T313" s="83">
        <v>1245</v>
      </c>
      <c r="U313" s="83">
        <v>1278</v>
      </c>
      <c r="V313" s="83">
        <v>1293</v>
      </c>
      <c r="W313" s="129" t="s">
        <v>669</v>
      </c>
      <c r="X313" s="129" t="s">
        <v>669</v>
      </c>
      <c r="Y313" s="129" t="s">
        <v>669</v>
      </c>
      <c r="Z313" s="129" t="s">
        <v>669</v>
      </c>
      <c r="AA313" s="41">
        <v>65906</v>
      </c>
      <c r="AB313" s="41">
        <v>67567.039999999994</v>
      </c>
      <c r="AC313" s="41">
        <v>72165.19</v>
      </c>
      <c r="AD313" s="41">
        <v>80328.350000000006</v>
      </c>
      <c r="AE313" s="15" t="s">
        <v>48</v>
      </c>
      <c r="AF313" s="15" t="s">
        <v>48</v>
      </c>
      <c r="AG313" s="15" t="s">
        <v>48</v>
      </c>
      <c r="AH313" s="15" t="s">
        <v>48</v>
      </c>
      <c r="AI313" s="15" t="s">
        <v>48</v>
      </c>
      <c r="AJ313" s="15" t="s">
        <v>48</v>
      </c>
      <c r="AK313" s="15" t="s">
        <v>48</v>
      </c>
      <c r="AL313" s="15" t="s">
        <v>48</v>
      </c>
    </row>
    <row r="314" spans="2:38" s="24" customFormat="1" ht="37.5" customHeight="1" x14ac:dyDescent="0.25">
      <c r="B314" s="126">
        <v>285</v>
      </c>
      <c r="C314" s="131" t="s">
        <v>455</v>
      </c>
      <c r="D314" s="129" t="s">
        <v>1006</v>
      </c>
      <c r="E314" s="7">
        <v>7021021886</v>
      </c>
      <c r="F314" s="129" t="s">
        <v>228</v>
      </c>
      <c r="G314" s="129">
        <v>100</v>
      </c>
      <c r="H314" s="35" t="s">
        <v>48</v>
      </c>
      <c r="I314" s="129" t="s">
        <v>1007</v>
      </c>
      <c r="J314" s="40">
        <v>2.79</v>
      </c>
      <c r="K314" s="40">
        <v>15.05</v>
      </c>
      <c r="L314" s="40">
        <v>0</v>
      </c>
      <c r="M314" s="40">
        <v>0</v>
      </c>
      <c r="N314" s="129" t="s">
        <v>669</v>
      </c>
      <c r="O314" s="129" t="s">
        <v>669</v>
      </c>
      <c r="P314" s="129" t="s">
        <v>669</v>
      </c>
      <c r="Q314" s="129" t="s">
        <v>669</v>
      </c>
      <c r="R314" s="129" t="s">
        <v>736</v>
      </c>
      <c r="S314" s="83">
        <v>4046</v>
      </c>
      <c r="T314" s="83">
        <v>4218</v>
      </c>
      <c r="U314" s="83">
        <v>4030</v>
      </c>
      <c r="V314" s="83">
        <v>3500</v>
      </c>
      <c r="W314" s="129" t="s">
        <v>669</v>
      </c>
      <c r="X314" s="129" t="s">
        <v>669</v>
      </c>
      <c r="Y314" s="129" t="s">
        <v>669</v>
      </c>
      <c r="Z314" s="129" t="s">
        <v>669</v>
      </c>
      <c r="AA314" s="41">
        <v>7874.9</v>
      </c>
      <c r="AB314" s="41">
        <v>7977.5</v>
      </c>
      <c r="AC314" s="41">
        <v>8283.84</v>
      </c>
      <c r="AD314" s="41">
        <v>8246.4</v>
      </c>
      <c r="AE314" s="15" t="s">
        <v>48</v>
      </c>
      <c r="AF314" s="15" t="s">
        <v>48</v>
      </c>
      <c r="AG314" s="15" t="s">
        <v>48</v>
      </c>
      <c r="AH314" s="15" t="s">
        <v>48</v>
      </c>
      <c r="AI314" s="15" t="s">
        <v>48</v>
      </c>
      <c r="AJ314" s="15" t="s">
        <v>48</v>
      </c>
      <c r="AK314" s="15" t="s">
        <v>48</v>
      </c>
      <c r="AL314" s="15" t="s">
        <v>48</v>
      </c>
    </row>
    <row r="315" spans="2:38" s="24" customFormat="1" ht="37.5" customHeight="1" x14ac:dyDescent="0.25">
      <c r="B315" s="126">
        <v>286</v>
      </c>
      <c r="C315" s="131" t="s">
        <v>455</v>
      </c>
      <c r="D315" s="129" t="s">
        <v>1008</v>
      </c>
      <c r="E315" s="7">
        <v>7017003740</v>
      </c>
      <c r="F315" s="129" t="s">
        <v>228</v>
      </c>
      <c r="G315" s="129">
        <v>100</v>
      </c>
      <c r="H315" s="35" t="s">
        <v>48</v>
      </c>
      <c r="I315" s="129" t="s">
        <v>1009</v>
      </c>
      <c r="J315" s="40">
        <v>1912.39</v>
      </c>
      <c r="K315" s="40">
        <v>2084.1999999999998</v>
      </c>
      <c r="L315" s="40">
        <v>1551.99</v>
      </c>
      <c r="M315" s="40">
        <v>1837.28</v>
      </c>
      <c r="N315" s="129" t="s">
        <v>669</v>
      </c>
      <c r="O315" s="129" t="s">
        <v>669</v>
      </c>
      <c r="P315" s="129" t="s">
        <v>669</v>
      </c>
      <c r="Q315" s="129" t="s">
        <v>669</v>
      </c>
      <c r="R315" s="129" t="s">
        <v>736</v>
      </c>
      <c r="S315" s="83">
        <v>570</v>
      </c>
      <c r="T315" s="83">
        <v>992</v>
      </c>
      <c r="U315" s="83">
        <v>760</v>
      </c>
      <c r="V315" s="83">
        <v>570</v>
      </c>
      <c r="W315" s="129" t="s">
        <v>669</v>
      </c>
      <c r="X315" s="129" t="s">
        <v>669</v>
      </c>
      <c r="Y315" s="129" t="s">
        <v>669</v>
      </c>
      <c r="Z315" s="129" t="s">
        <v>669</v>
      </c>
      <c r="AA315" s="41">
        <v>18237.66</v>
      </c>
      <c r="AB315" s="41">
        <v>21365.4</v>
      </c>
      <c r="AC315" s="41">
        <v>18876.3</v>
      </c>
      <c r="AD315" s="41">
        <v>18756.61</v>
      </c>
      <c r="AE315" s="15" t="s">
        <v>48</v>
      </c>
      <c r="AF315" s="15" t="s">
        <v>48</v>
      </c>
      <c r="AG315" s="15" t="s">
        <v>48</v>
      </c>
      <c r="AH315" s="15" t="s">
        <v>48</v>
      </c>
      <c r="AI315" s="15" t="s">
        <v>48</v>
      </c>
      <c r="AJ315" s="15" t="s">
        <v>48</v>
      </c>
      <c r="AK315" s="15" t="s">
        <v>48</v>
      </c>
      <c r="AL315" s="15" t="s">
        <v>48</v>
      </c>
    </row>
    <row r="316" spans="2:38" s="24" customFormat="1" ht="37.5" customHeight="1" x14ac:dyDescent="0.25">
      <c r="B316" s="126">
        <v>287</v>
      </c>
      <c r="C316" s="131" t="s">
        <v>455</v>
      </c>
      <c r="D316" s="129" t="s">
        <v>1010</v>
      </c>
      <c r="E316" s="7">
        <v>7017439222</v>
      </c>
      <c r="F316" s="129" t="s">
        <v>228</v>
      </c>
      <c r="G316" s="129">
        <v>100</v>
      </c>
      <c r="H316" s="35" t="s">
        <v>1000</v>
      </c>
      <c r="I316" s="129" t="s">
        <v>960</v>
      </c>
      <c r="J316" s="40">
        <v>611.26</v>
      </c>
      <c r="K316" s="40">
        <v>3226.12</v>
      </c>
      <c r="L316" s="40">
        <v>2724.23</v>
      </c>
      <c r="M316" s="40">
        <v>3192.21</v>
      </c>
      <c r="N316" s="129" t="s">
        <v>669</v>
      </c>
      <c r="O316" s="129" t="s">
        <v>669</v>
      </c>
      <c r="P316" s="129" t="s">
        <v>669</v>
      </c>
      <c r="Q316" s="129" t="s">
        <v>669</v>
      </c>
      <c r="R316" s="129" t="s">
        <v>47</v>
      </c>
      <c r="S316" s="83">
        <v>565</v>
      </c>
      <c r="T316" s="83">
        <v>1290</v>
      </c>
      <c r="U316" s="83">
        <v>1376</v>
      </c>
      <c r="V316" s="83">
        <v>1384</v>
      </c>
      <c r="W316" s="129" t="s">
        <v>669</v>
      </c>
      <c r="X316" s="129" t="s">
        <v>669</v>
      </c>
      <c r="Y316" s="129" t="s">
        <v>669</v>
      </c>
      <c r="Z316" s="129" t="s">
        <v>669</v>
      </c>
      <c r="AA316" s="41">
        <v>125033.96</v>
      </c>
      <c r="AB316" s="41">
        <v>111605.27</v>
      </c>
      <c r="AC316" s="41">
        <v>118270.97</v>
      </c>
      <c r="AD316" s="41">
        <v>133474.65</v>
      </c>
      <c r="AE316" s="15" t="s">
        <v>48</v>
      </c>
      <c r="AF316" s="15" t="s">
        <v>48</v>
      </c>
      <c r="AG316" s="15" t="s">
        <v>48</v>
      </c>
      <c r="AH316" s="15" t="s">
        <v>48</v>
      </c>
      <c r="AI316" s="15" t="s">
        <v>48</v>
      </c>
      <c r="AJ316" s="15" t="s">
        <v>48</v>
      </c>
      <c r="AK316" s="15" t="s">
        <v>48</v>
      </c>
      <c r="AL316" s="15" t="s">
        <v>48</v>
      </c>
    </row>
    <row r="317" spans="2:38" s="24" customFormat="1" ht="37.5" customHeight="1" x14ac:dyDescent="0.25">
      <c r="B317" s="126">
        <v>288</v>
      </c>
      <c r="C317" s="131" t="s">
        <v>455</v>
      </c>
      <c r="D317" s="129" t="s">
        <v>1011</v>
      </c>
      <c r="E317" s="7">
        <v>7017082090</v>
      </c>
      <c r="F317" s="129" t="s">
        <v>228</v>
      </c>
      <c r="G317" s="129">
        <v>100</v>
      </c>
      <c r="H317" s="35" t="s">
        <v>48</v>
      </c>
      <c r="I317" s="129" t="s">
        <v>722</v>
      </c>
      <c r="J317" s="40">
        <v>1675.91</v>
      </c>
      <c r="K317" s="40">
        <v>2258.7600000000002</v>
      </c>
      <c r="L317" s="40">
        <v>1498.85</v>
      </c>
      <c r="M317" s="40">
        <v>2069.83</v>
      </c>
      <c r="N317" s="129" t="s">
        <v>669</v>
      </c>
      <c r="O317" s="129" t="s">
        <v>669</v>
      </c>
      <c r="P317" s="129" t="s">
        <v>669</v>
      </c>
      <c r="Q317" s="129" t="s">
        <v>669</v>
      </c>
      <c r="R317" s="129" t="s">
        <v>902</v>
      </c>
      <c r="S317" s="83">
        <v>25</v>
      </c>
      <c r="T317" s="83">
        <v>26</v>
      </c>
      <c r="U317" s="83">
        <v>25</v>
      </c>
      <c r="V317" s="83">
        <v>24</v>
      </c>
      <c r="W317" s="129" t="s">
        <v>669</v>
      </c>
      <c r="X317" s="129" t="s">
        <v>669</v>
      </c>
      <c r="Y317" s="129" t="s">
        <v>669</v>
      </c>
      <c r="Z317" s="129" t="s">
        <v>669</v>
      </c>
      <c r="AA317" s="41">
        <v>30814.78</v>
      </c>
      <c r="AB317" s="41">
        <v>30913.68</v>
      </c>
      <c r="AC317" s="41">
        <v>32041.66</v>
      </c>
      <c r="AD317" s="41">
        <v>32042.63</v>
      </c>
      <c r="AE317" s="15" t="s">
        <v>48</v>
      </c>
      <c r="AF317" s="15" t="s">
        <v>48</v>
      </c>
      <c r="AG317" s="15" t="s">
        <v>48</v>
      </c>
      <c r="AH317" s="15" t="s">
        <v>48</v>
      </c>
      <c r="AI317" s="15" t="s">
        <v>48</v>
      </c>
      <c r="AJ317" s="15" t="s">
        <v>48</v>
      </c>
      <c r="AK317" s="15" t="s">
        <v>48</v>
      </c>
      <c r="AL317" s="15" t="s">
        <v>48</v>
      </c>
    </row>
    <row r="318" spans="2:38" s="24" customFormat="1" ht="66" customHeight="1" x14ac:dyDescent="0.25">
      <c r="B318" s="126">
        <v>289</v>
      </c>
      <c r="C318" s="131" t="s">
        <v>455</v>
      </c>
      <c r="D318" s="129" t="s">
        <v>1012</v>
      </c>
      <c r="E318" s="7">
        <v>7020005835</v>
      </c>
      <c r="F318" s="129" t="s">
        <v>228</v>
      </c>
      <c r="G318" s="129">
        <v>100</v>
      </c>
      <c r="H318" s="129" t="s">
        <v>48</v>
      </c>
      <c r="I318" s="129" t="s">
        <v>1013</v>
      </c>
      <c r="J318" s="40">
        <v>24989.54</v>
      </c>
      <c r="K318" s="40">
        <v>28297.58</v>
      </c>
      <c r="L318" s="40">
        <v>29940.46</v>
      </c>
      <c r="M318" s="40">
        <v>28668.83</v>
      </c>
      <c r="N318" s="129" t="s">
        <v>669</v>
      </c>
      <c r="O318" s="129" t="s">
        <v>669</v>
      </c>
      <c r="P318" s="129" t="s">
        <v>669</v>
      </c>
      <c r="Q318" s="129" t="s">
        <v>669</v>
      </c>
      <c r="R318" s="129" t="s">
        <v>1014</v>
      </c>
      <c r="S318" s="83">
        <v>189200</v>
      </c>
      <c r="T318" s="83">
        <v>196416</v>
      </c>
      <c r="U318" s="83">
        <v>196416</v>
      </c>
      <c r="V318" s="83">
        <v>197904</v>
      </c>
      <c r="W318" s="129" t="s">
        <v>669</v>
      </c>
      <c r="X318" s="129" t="s">
        <v>669</v>
      </c>
      <c r="Y318" s="129" t="s">
        <v>669</v>
      </c>
      <c r="Z318" s="129" t="s">
        <v>669</v>
      </c>
      <c r="AA318" s="41">
        <v>113540.4</v>
      </c>
      <c r="AB318" s="41">
        <v>121800.6</v>
      </c>
      <c r="AC318" s="41">
        <v>125852.1</v>
      </c>
      <c r="AD318" s="41">
        <v>127313.9</v>
      </c>
      <c r="AE318" s="15" t="s">
        <v>48</v>
      </c>
      <c r="AF318" s="15" t="s">
        <v>48</v>
      </c>
      <c r="AG318" s="15" t="s">
        <v>48</v>
      </c>
      <c r="AH318" s="15" t="s">
        <v>48</v>
      </c>
      <c r="AI318" s="15" t="s">
        <v>48</v>
      </c>
      <c r="AJ318" s="15" t="s">
        <v>48</v>
      </c>
      <c r="AK318" s="15" t="s">
        <v>48</v>
      </c>
      <c r="AL318" s="15" t="s">
        <v>48</v>
      </c>
    </row>
    <row r="319" spans="2:38" s="24" customFormat="1" ht="37.5" customHeight="1" x14ac:dyDescent="0.25">
      <c r="B319" s="47">
        <v>290</v>
      </c>
      <c r="C319" s="54" t="s">
        <v>455</v>
      </c>
      <c r="D319" s="56" t="s">
        <v>1015</v>
      </c>
      <c r="E319" s="56">
        <v>7017201798</v>
      </c>
      <c r="F319" s="56" t="s">
        <v>228</v>
      </c>
      <c r="G319" s="56">
        <v>100</v>
      </c>
      <c r="H319" s="56" t="s">
        <v>48</v>
      </c>
      <c r="I319" s="56" t="s">
        <v>1016</v>
      </c>
      <c r="J319" s="40">
        <v>9886.7000000000007</v>
      </c>
      <c r="K319" s="40">
        <v>15634.9</v>
      </c>
      <c r="L319" s="40">
        <v>14675.2</v>
      </c>
      <c r="M319" s="40">
        <v>14481.2</v>
      </c>
      <c r="N319" s="56" t="s">
        <v>669</v>
      </c>
      <c r="O319" s="56" t="s">
        <v>669</v>
      </c>
      <c r="P319" s="56" t="s">
        <v>669</v>
      </c>
      <c r="Q319" s="56" t="s">
        <v>669</v>
      </c>
      <c r="R319" s="45" t="s">
        <v>561</v>
      </c>
      <c r="S319" s="45">
        <v>630</v>
      </c>
      <c r="T319" s="45">
        <v>630</v>
      </c>
      <c r="U319" s="45">
        <v>630</v>
      </c>
      <c r="V319" s="45">
        <v>630</v>
      </c>
      <c r="W319" s="56" t="s">
        <v>669</v>
      </c>
      <c r="X319" s="56" t="s">
        <v>669</v>
      </c>
      <c r="Y319" s="56" t="s">
        <v>669</v>
      </c>
      <c r="Z319" s="56" t="s">
        <v>669</v>
      </c>
      <c r="AA319" s="41">
        <v>38896.800000000003</v>
      </c>
      <c r="AB319" s="41">
        <v>41069.699999999997</v>
      </c>
      <c r="AC319" s="41">
        <v>42141.4</v>
      </c>
      <c r="AD319" s="41">
        <v>42550.1</v>
      </c>
      <c r="AE319" s="15" t="s">
        <v>48</v>
      </c>
      <c r="AF319" s="15" t="s">
        <v>48</v>
      </c>
      <c r="AG319" s="15" t="s">
        <v>48</v>
      </c>
      <c r="AH319" s="15" t="s">
        <v>48</v>
      </c>
      <c r="AI319" s="15" t="s">
        <v>48</v>
      </c>
      <c r="AJ319" s="15" t="s">
        <v>48</v>
      </c>
      <c r="AK319" s="15" t="s">
        <v>48</v>
      </c>
      <c r="AL319" s="15" t="s">
        <v>48</v>
      </c>
    </row>
    <row r="320" spans="2:38" s="24" customFormat="1" ht="37.5" customHeight="1" x14ac:dyDescent="0.25">
      <c r="B320" s="47">
        <v>291</v>
      </c>
      <c r="C320" s="54" t="s">
        <v>455</v>
      </c>
      <c r="D320" s="56" t="s">
        <v>1017</v>
      </c>
      <c r="E320" s="56">
        <v>7017200032</v>
      </c>
      <c r="F320" s="56" t="s">
        <v>228</v>
      </c>
      <c r="G320" s="56">
        <v>100</v>
      </c>
      <c r="H320" s="56" t="s">
        <v>48</v>
      </c>
      <c r="I320" s="56" t="s">
        <v>1018</v>
      </c>
      <c r="J320" s="40">
        <v>0</v>
      </c>
      <c r="K320" s="40">
        <v>0</v>
      </c>
      <c r="L320" s="40">
        <v>0</v>
      </c>
      <c r="M320" s="40">
        <v>0</v>
      </c>
      <c r="N320" s="56" t="s">
        <v>669</v>
      </c>
      <c r="O320" s="56" t="s">
        <v>669</v>
      </c>
      <c r="P320" s="56" t="s">
        <v>669</v>
      </c>
      <c r="Q320" s="56" t="s">
        <v>669</v>
      </c>
      <c r="R320" s="56" t="s">
        <v>669</v>
      </c>
      <c r="S320" s="56" t="s">
        <v>669</v>
      </c>
      <c r="T320" s="56" t="s">
        <v>669</v>
      </c>
      <c r="U320" s="56" t="s">
        <v>669</v>
      </c>
      <c r="V320" s="56" t="s">
        <v>669</v>
      </c>
      <c r="W320" s="56" t="s">
        <v>669</v>
      </c>
      <c r="X320" s="56" t="s">
        <v>669</v>
      </c>
      <c r="Y320" s="56" t="s">
        <v>669</v>
      </c>
      <c r="Z320" s="56" t="s">
        <v>669</v>
      </c>
      <c r="AA320" s="41">
        <v>32298.788</v>
      </c>
      <c r="AB320" s="41">
        <v>32823.375999999997</v>
      </c>
      <c r="AC320" s="41">
        <v>33964.93</v>
      </c>
      <c r="AD320" s="41">
        <v>34413.188999999998</v>
      </c>
      <c r="AE320" s="15" t="s">
        <v>48</v>
      </c>
      <c r="AF320" s="15" t="s">
        <v>48</v>
      </c>
      <c r="AG320" s="15" t="s">
        <v>48</v>
      </c>
      <c r="AH320" s="15" t="s">
        <v>48</v>
      </c>
      <c r="AI320" s="15" t="s">
        <v>48</v>
      </c>
      <c r="AJ320" s="15" t="s">
        <v>48</v>
      </c>
      <c r="AK320" s="15" t="s">
        <v>48</v>
      </c>
      <c r="AL320" s="15" t="s">
        <v>48</v>
      </c>
    </row>
    <row r="321" spans="2:38" s="24" customFormat="1" ht="37.5" customHeight="1" x14ac:dyDescent="0.25">
      <c r="B321" s="47">
        <v>292</v>
      </c>
      <c r="C321" s="54" t="s">
        <v>455</v>
      </c>
      <c r="D321" s="56" t="s">
        <v>1019</v>
      </c>
      <c r="E321" s="56">
        <v>7019008503</v>
      </c>
      <c r="F321" s="56" t="s">
        <v>228</v>
      </c>
      <c r="G321" s="56">
        <v>100</v>
      </c>
      <c r="H321" s="56" t="s">
        <v>48</v>
      </c>
      <c r="I321" s="56" t="s">
        <v>1020</v>
      </c>
      <c r="J321" s="40">
        <v>0</v>
      </c>
      <c r="K321" s="40">
        <v>0</v>
      </c>
      <c r="L321" s="40">
        <v>0</v>
      </c>
      <c r="M321" s="40">
        <v>0</v>
      </c>
      <c r="N321" s="56" t="s">
        <v>669</v>
      </c>
      <c r="O321" s="56" t="s">
        <v>669</v>
      </c>
      <c r="P321" s="56" t="s">
        <v>669</v>
      </c>
      <c r="Q321" s="56" t="s">
        <v>669</v>
      </c>
      <c r="R321" s="56" t="s">
        <v>669</v>
      </c>
      <c r="S321" s="56" t="s">
        <v>669</v>
      </c>
      <c r="T321" s="56" t="s">
        <v>669</v>
      </c>
      <c r="U321" s="56" t="s">
        <v>669</v>
      </c>
      <c r="V321" s="56" t="s">
        <v>669</v>
      </c>
      <c r="W321" s="56" t="s">
        <v>669</v>
      </c>
      <c r="X321" s="56" t="s">
        <v>669</v>
      </c>
      <c r="Y321" s="56" t="s">
        <v>669</v>
      </c>
      <c r="Z321" s="56" t="s">
        <v>669</v>
      </c>
      <c r="AA321" s="41">
        <v>8026</v>
      </c>
      <c r="AB321" s="41">
        <v>8086.7</v>
      </c>
      <c r="AC321" s="41">
        <v>8320.7999999999993</v>
      </c>
      <c r="AD321" s="41">
        <v>8354.5</v>
      </c>
      <c r="AE321" s="15" t="s">
        <v>48</v>
      </c>
      <c r="AF321" s="15" t="s">
        <v>48</v>
      </c>
      <c r="AG321" s="15" t="s">
        <v>48</v>
      </c>
      <c r="AH321" s="15" t="s">
        <v>48</v>
      </c>
      <c r="AI321" s="15" t="s">
        <v>48</v>
      </c>
      <c r="AJ321" s="15" t="s">
        <v>48</v>
      </c>
      <c r="AK321" s="15" t="s">
        <v>48</v>
      </c>
      <c r="AL321" s="15" t="s">
        <v>48</v>
      </c>
    </row>
    <row r="322" spans="2:38" s="24" customFormat="1" ht="37.5" customHeight="1" x14ac:dyDescent="0.25">
      <c r="B322" s="47">
        <v>293</v>
      </c>
      <c r="C322" s="54" t="s">
        <v>455</v>
      </c>
      <c r="D322" s="56" t="s">
        <v>1021</v>
      </c>
      <c r="E322" s="56">
        <v>7019011070</v>
      </c>
      <c r="F322" s="56" t="s">
        <v>228</v>
      </c>
      <c r="G322" s="56">
        <v>100</v>
      </c>
      <c r="H322" s="56" t="s">
        <v>48</v>
      </c>
      <c r="I322" s="56" t="s">
        <v>1022</v>
      </c>
      <c r="J322" s="40">
        <v>0</v>
      </c>
      <c r="K322" s="40">
        <v>0</v>
      </c>
      <c r="L322" s="40">
        <v>0</v>
      </c>
      <c r="M322" s="40">
        <v>0</v>
      </c>
      <c r="N322" s="56" t="s">
        <v>669</v>
      </c>
      <c r="O322" s="56" t="s">
        <v>669</v>
      </c>
      <c r="P322" s="56" t="s">
        <v>669</v>
      </c>
      <c r="Q322" s="56" t="s">
        <v>669</v>
      </c>
      <c r="R322" s="45" t="s">
        <v>171</v>
      </c>
      <c r="S322" s="45">
        <v>41</v>
      </c>
      <c r="T322" s="45">
        <v>41</v>
      </c>
      <c r="U322" s="45">
        <v>31</v>
      </c>
      <c r="V322" s="45">
        <v>31</v>
      </c>
      <c r="W322" s="56" t="s">
        <v>669</v>
      </c>
      <c r="X322" s="56" t="s">
        <v>669</v>
      </c>
      <c r="Y322" s="56" t="s">
        <v>669</v>
      </c>
      <c r="Z322" s="56" t="s">
        <v>669</v>
      </c>
      <c r="AA322" s="41">
        <v>5781.3</v>
      </c>
      <c r="AB322" s="41">
        <v>5798</v>
      </c>
      <c r="AC322" s="41">
        <v>30221.4</v>
      </c>
      <c r="AD322" s="41">
        <v>25047</v>
      </c>
      <c r="AE322" s="15" t="s">
        <v>48</v>
      </c>
      <c r="AF322" s="15" t="s">
        <v>48</v>
      </c>
      <c r="AG322" s="15" t="s">
        <v>48</v>
      </c>
      <c r="AH322" s="15" t="s">
        <v>48</v>
      </c>
      <c r="AI322" s="15" t="s">
        <v>48</v>
      </c>
      <c r="AJ322" s="15" t="s">
        <v>48</v>
      </c>
      <c r="AK322" s="15" t="s">
        <v>48</v>
      </c>
      <c r="AL322" s="15" t="s">
        <v>48</v>
      </c>
    </row>
    <row r="323" spans="2:38" s="24" customFormat="1" ht="37.5" customHeight="1" x14ac:dyDescent="0.25">
      <c r="B323" s="47">
        <v>294</v>
      </c>
      <c r="C323" s="54" t="s">
        <v>455</v>
      </c>
      <c r="D323" s="56" t="s">
        <v>1023</v>
      </c>
      <c r="E323" s="56">
        <v>7018006373</v>
      </c>
      <c r="F323" s="56" t="s">
        <v>228</v>
      </c>
      <c r="G323" s="56">
        <v>100</v>
      </c>
      <c r="H323" s="56" t="s">
        <v>48</v>
      </c>
      <c r="I323" s="56" t="s">
        <v>1024</v>
      </c>
      <c r="J323" s="40">
        <v>0</v>
      </c>
      <c r="K323" s="40">
        <v>0</v>
      </c>
      <c r="L323" s="40">
        <v>0</v>
      </c>
      <c r="M323" s="40">
        <v>0</v>
      </c>
      <c r="N323" s="56" t="s">
        <v>669</v>
      </c>
      <c r="O323" s="56" t="s">
        <v>669</v>
      </c>
      <c r="P323" s="56" t="s">
        <v>669</v>
      </c>
      <c r="Q323" s="56" t="s">
        <v>669</v>
      </c>
      <c r="R323" s="56" t="s">
        <v>669</v>
      </c>
      <c r="S323" s="56" t="s">
        <v>669</v>
      </c>
      <c r="T323" s="56" t="s">
        <v>669</v>
      </c>
      <c r="U323" s="56" t="s">
        <v>669</v>
      </c>
      <c r="V323" s="56" t="s">
        <v>669</v>
      </c>
      <c r="W323" s="56" t="s">
        <v>669</v>
      </c>
      <c r="X323" s="56" t="s">
        <v>669</v>
      </c>
      <c r="Y323" s="56" t="s">
        <v>669</v>
      </c>
      <c r="Z323" s="56" t="s">
        <v>669</v>
      </c>
      <c r="AA323" s="41">
        <v>65014.8</v>
      </c>
      <c r="AB323" s="41">
        <v>91632</v>
      </c>
      <c r="AC323" s="41">
        <v>66257.7</v>
      </c>
      <c r="AD323" s="41">
        <v>66809.600000000006</v>
      </c>
      <c r="AE323" s="15" t="s">
        <v>48</v>
      </c>
      <c r="AF323" s="15" t="s">
        <v>48</v>
      </c>
      <c r="AG323" s="15" t="s">
        <v>48</v>
      </c>
      <c r="AH323" s="15" t="s">
        <v>48</v>
      </c>
      <c r="AI323" s="15" t="s">
        <v>48</v>
      </c>
      <c r="AJ323" s="15" t="s">
        <v>48</v>
      </c>
      <c r="AK323" s="15" t="s">
        <v>48</v>
      </c>
      <c r="AL323" s="15" t="s">
        <v>48</v>
      </c>
    </row>
    <row r="324" spans="2:38" s="38" customFormat="1" ht="52.5" customHeight="1" x14ac:dyDescent="0.25">
      <c r="B324" s="47">
        <v>295</v>
      </c>
      <c r="C324" s="54" t="s">
        <v>455</v>
      </c>
      <c r="D324" s="54" t="s">
        <v>1025</v>
      </c>
      <c r="E324" s="54">
        <v>7017265150</v>
      </c>
      <c r="F324" s="54" t="s">
        <v>228</v>
      </c>
      <c r="G324" s="54">
        <v>100</v>
      </c>
      <c r="H324" s="54" t="s">
        <v>48</v>
      </c>
      <c r="I324" s="54" t="s">
        <v>1026</v>
      </c>
      <c r="J324" s="40">
        <v>0</v>
      </c>
      <c r="K324" s="40">
        <v>0</v>
      </c>
      <c r="L324" s="40">
        <v>0</v>
      </c>
      <c r="M324" s="40">
        <v>0</v>
      </c>
      <c r="N324" s="54" t="s">
        <v>669</v>
      </c>
      <c r="O324" s="54" t="s">
        <v>669</v>
      </c>
      <c r="P324" s="54" t="s">
        <v>669</v>
      </c>
      <c r="Q324" s="54" t="s">
        <v>669</v>
      </c>
      <c r="R324" s="54" t="s">
        <v>669</v>
      </c>
      <c r="S324" s="54" t="s">
        <v>669</v>
      </c>
      <c r="T324" s="54" t="s">
        <v>669</v>
      </c>
      <c r="U324" s="54" t="s">
        <v>669</v>
      </c>
      <c r="V324" s="54" t="s">
        <v>669</v>
      </c>
      <c r="W324" s="54" t="s">
        <v>669</v>
      </c>
      <c r="X324" s="54" t="s">
        <v>669</v>
      </c>
      <c r="Y324" s="54" t="s">
        <v>669</v>
      </c>
      <c r="Z324" s="54" t="s">
        <v>669</v>
      </c>
      <c r="AA324" s="41">
        <v>50170.55</v>
      </c>
      <c r="AB324" s="41">
        <v>50075</v>
      </c>
      <c r="AC324" s="41">
        <v>49964</v>
      </c>
      <c r="AD324" s="41">
        <v>64419</v>
      </c>
      <c r="AE324" s="15" t="s">
        <v>48</v>
      </c>
      <c r="AF324" s="15" t="s">
        <v>48</v>
      </c>
      <c r="AG324" s="15" t="s">
        <v>48</v>
      </c>
      <c r="AH324" s="15" t="s">
        <v>48</v>
      </c>
      <c r="AI324" s="15" t="s">
        <v>48</v>
      </c>
      <c r="AJ324" s="15" t="s">
        <v>48</v>
      </c>
      <c r="AK324" s="15" t="s">
        <v>48</v>
      </c>
      <c r="AL324" s="15" t="s">
        <v>48</v>
      </c>
    </row>
    <row r="325" spans="2:38" s="24" customFormat="1" ht="58.5" customHeight="1" x14ac:dyDescent="0.25">
      <c r="B325" s="156">
        <v>296</v>
      </c>
      <c r="C325" s="143" t="s">
        <v>230</v>
      </c>
      <c r="D325" s="139" t="s">
        <v>231</v>
      </c>
      <c r="E325" s="139">
        <v>7014045068</v>
      </c>
      <c r="F325" s="139" t="s">
        <v>232</v>
      </c>
      <c r="G325" s="139">
        <v>100</v>
      </c>
      <c r="H325" s="139" t="s">
        <v>48</v>
      </c>
      <c r="I325" s="56" t="s">
        <v>233</v>
      </c>
      <c r="J325" s="18">
        <v>8270.91</v>
      </c>
      <c r="K325" s="18">
        <v>7853.1180000000004</v>
      </c>
      <c r="L325" s="18">
        <v>9047.3529999999992</v>
      </c>
      <c r="M325" s="18">
        <v>9409.2469999999994</v>
      </c>
      <c r="N325" s="18">
        <v>6035</v>
      </c>
      <c r="O325" s="18">
        <v>6189</v>
      </c>
      <c r="P325" s="18">
        <v>2420</v>
      </c>
      <c r="Q325" s="18">
        <v>4409</v>
      </c>
      <c r="R325" s="36" t="s">
        <v>234</v>
      </c>
      <c r="S325" s="18">
        <v>137021</v>
      </c>
      <c r="T325" s="18">
        <v>191546</v>
      </c>
      <c r="U325" s="18">
        <v>69296</v>
      </c>
      <c r="V325" s="18">
        <v>69296</v>
      </c>
      <c r="W325" s="36">
        <v>0.86</v>
      </c>
      <c r="X325" s="36">
        <v>0.82</v>
      </c>
      <c r="Y325" s="36">
        <v>0.82</v>
      </c>
      <c r="Z325" s="36">
        <v>0.89</v>
      </c>
      <c r="AA325" s="17"/>
      <c r="AB325" s="17"/>
      <c r="AC325" s="17"/>
      <c r="AD325" s="17"/>
      <c r="AE325" s="15">
        <v>1</v>
      </c>
      <c r="AF325" s="15">
        <v>1</v>
      </c>
      <c r="AG325" s="15">
        <v>1</v>
      </c>
      <c r="AH325" s="15">
        <v>1</v>
      </c>
      <c r="AI325" s="15" t="s">
        <v>48</v>
      </c>
      <c r="AJ325" s="15" t="s">
        <v>48</v>
      </c>
      <c r="AK325" s="15" t="s">
        <v>48</v>
      </c>
      <c r="AL325" s="15" t="s">
        <v>48</v>
      </c>
    </row>
    <row r="326" spans="2:38" s="24" customFormat="1" ht="58.5" customHeight="1" x14ac:dyDescent="0.25">
      <c r="B326" s="208"/>
      <c r="C326" s="208"/>
      <c r="D326" s="157"/>
      <c r="E326" s="157"/>
      <c r="F326" s="157"/>
      <c r="G326" s="157"/>
      <c r="H326" s="157"/>
      <c r="I326" s="56" t="s">
        <v>235</v>
      </c>
      <c r="J326" s="18">
        <v>6505.2240000000002</v>
      </c>
      <c r="K326" s="18">
        <v>2614.0149999999999</v>
      </c>
      <c r="L326" s="18">
        <v>8069.4679999999998</v>
      </c>
      <c r="M326" s="18">
        <v>8392.2469999999994</v>
      </c>
      <c r="N326" s="18">
        <v>6013</v>
      </c>
      <c r="O326" s="18">
        <v>2812</v>
      </c>
      <c r="P326" s="18">
        <v>3405</v>
      </c>
      <c r="Q326" s="18">
        <v>3541</v>
      </c>
      <c r="R326" s="36" t="s">
        <v>88</v>
      </c>
      <c r="S326" s="18">
        <v>42371</v>
      </c>
      <c r="T326" s="18" t="s">
        <v>48</v>
      </c>
      <c r="U326" s="18">
        <v>2009</v>
      </c>
      <c r="V326" s="18">
        <v>2009</v>
      </c>
      <c r="W326" s="18">
        <v>4.09</v>
      </c>
      <c r="X326" s="18">
        <v>1.1100000000000001</v>
      </c>
      <c r="Y326" s="18">
        <v>3.08</v>
      </c>
      <c r="Z326" s="18">
        <v>3.2</v>
      </c>
      <c r="AA326" s="17"/>
      <c r="AB326" s="17"/>
      <c r="AC326" s="17"/>
      <c r="AD326" s="17"/>
      <c r="AE326" s="15">
        <v>1</v>
      </c>
      <c r="AF326" s="15">
        <f>K326/O326</f>
        <v>0.92959281650071124</v>
      </c>
      <c r="AG326" s="15">
        <v>1</v>
      </c>
      <c r="AH326" s="15">
        <v>1</v>
      </c>
      <c r="AI326" s="15" t="s">
        <v>48</v>
      </c>
      <c r="AJ326" s="15" t="s">
        <v>48</v>
      </c>
      <c r="AK326" s="15" t="s">
        <v>48</v>
      </c>
      <c r="AL326" s="15" t="s">
        <v>48</v>
      </c>
    </row>
    <row r="327" spans="2:38" s="24" customFormat="1" ht="58.5" customHeight="1" x14ac:dyDescent="0.25">
      <c r="B327" s="205"/>
      <c r="C327" s="205"/>
      <c r="D327" s="158"/>
      <c r="E327" s="158"/>
      <c r="F327" s="158"/>
      <c r="G327" s="158"/>
      <c r="H327" s="158"/>
      <c r="I327" s="56" t="s">
        <v>236</v>
      </c>
      <c r="J327" s="18">
        <v>948.45</v>
      </c>
      <c r="K327" s="18">
        <v>883.70399999999995</v>
      </c>
      <c r="L327" s="18">
        <v>837.17899999999997</v>
      </c>
      <c r="M327" s="18">
        <v>870.66600000000005</v>
      </c>
      <c r="N327" s="18">
        <v>582</v>
      </c>
      <c r="O327" s="18">
        <v>1155</v>
      </c>
      <c r="P327" s="18">
        <v>524</v>
      </c>
      <c r="Q327" s="18">
        <v>545</v>
      </c>
      <c r="R327" s="36" t="s">
        <v>234</v>
      </c>
      <c r="S327" s="18">
        <v>39555</v>
      </c>
      <c r="T327" s="18">
        <v>42141</v>
      </c>
      <c r="U327" s="18">
        <v>21030</v>
      </c>
      <c r="V327" s="18">
        <v>21030</v>
      </c>
      <c r="W327" s="18" t="s">
        <v>48</v>
      </c>
      <c r="X327" s="18" t="s">
        <v>48</v>
      </c>
      <c r="Y327" s="18" t="s">
        <v>48</v>
      </c>
      <c r="Z327" s="18" t="s">
        <v>48</v>
      </c>
      <c r="AA327" s="17"/>
      <c r="AB327" s="17"/>
      <c r="AC327" s="17"/>
      <c r="AD327" s="17"/>
      <c r="AE327" s="15">
        <v>1</v>
      </c>
      <c r="AF327" s="15">
        <v>1</v>
      </c>
      <c r="AG327" s="15">
        <v>1</v>
      </c>
      <c r="AH327" s="15">
        <v>1</v>
      </c>
      <c r="AI327" s="15" t="s">
        <v>48</v>
      </c>
      <c r="AJ327" s="15" t="s">
        <v>48</v>
      </c>
      <c r="AK327" s="15" t="s">
        <v>48</v>
      </c>
      <c r="AL327" s="15" t="s">
        <v>48</v>
      </c>
    </row>
    <row r="328" spans="2:38" s="24" customFormat="1" ht="58.5" customHeight="1" x14ac:dyDescent="0.25">
      <c r="B328" s="156">
        <v>297</v>
      </c>
      <c r="C328" s="143" t="s">
        <v>230</v>
      </c>
      <c r="D328" s="139" t="s">
        <v>237</v>
      </c>
      <c r="E328" s="139">
        <v>7014057715</v>
      </c>
      <c r="F328" s="139" t="s">
        <v>238</v>
      </c>
      <c r="G328" s="139">
        <v>100</v>
      </c>
      <c r="H328" s="139" t="s">
        <v>239</v>
      </c>
      <c r="I328" s="56" t="s">
        <v>224</v>
      </c>
      <c r="J328" s="18">
        <v>2569.1999999999998</v>
      </c>
      <c r="K328" s="18">
        <v>3106.8</v>
      </c>
      <c r="L328" s="18">
        <v>4898.8999999999996</v>
      </c>
      <c r="M328" s="18">
        <v>5326</v>
      </c>
      <c r="N328" s="18">
        <v>2569.1999999999998</v>
      </c>
      <c r="O328" s="18">
        <v>3106.8</v>
      </c>
      <c r="P328" s="18">
        <v>4898.8999999999996</v>
      </c>
      <c r="Q328" s="18">
        <v>5326</v>
      </c>
      <c r="R328" s="36" t="s">
        <v>88</v>
      </c>
      <c r="S328" s="18">
        <v>1415</v>
      </c>
      <c r="T328" s="18">
        <v>1332</v>
      </c>
      <c r="U328" s="18">
        <v>1471</v>
      </c>
      <c r="V328" s="18">
        <v>1563</v>
      </c>
      <c r="W328" s="18">
        <v>1415</v>
      </c>
      <c r="X328" s="18">
        <v>1332</v>
      </c>
      <c r="Y328" s="18">
        <v>1471</v>
      </c>
      <c r="Z328" s="18">
        <v>1563</v>
      </c>
      <c r="AA328" s="17"/>
      <c r="AB328" s="17"/>
      <c r="AC328" s="17"/>
      <c r="AD328" s="17"/>
      <c r="AE328" s="15">
        <f t="shared" ref="AE328:AH341" si="111">J328/N328</f>
        <v>1</v>
      </c>
      <c r="AF328" s="15">
        <f t="shared" ref="AF328:AH340" si="112">K328/O328</f>
        <v>1</v>
      </c>
      <c r="AG328" s="15">
        <f t="shared" si="112"/>
        <v>1</v>
      </c>
      <c r="AH328" s="15">
        <f t="shared" si="112"/>
        <v>1</v>
      </c>
      <c r="AI328" s="15">
        <f>S328/W328</f>
        <v>1</v>
      </c>
      <c r="AJ328" s="15">
        <f t="shared" ref="AJ328:AL340" si="113">T328/X328</f>
        <v>1</v>
      </c>
      <c r="AK328" s="15">
        <f t="shared" si="113"/>
        <v>1</v>
      </c>
      <c r="AL328" s="15">
        <f t="shared" si="113"/>
        <v>1</v>
      </c>
    </row>
    <row r="329" spans="2:38" s="24" customFormat="1" ht="58.5" customHeight="1" x14ac:dyDescent="0.25">
      <c r="B329" s="205"/>
      <c r="C329" s="205"/>
      <c r="D329" s="158"/>
      <c r="E329" s="158"/>
      <c r="F329" s="158"/>
      <c r="G329" s="158"/>
      <c r="H329" s="158"/>
      <c r="I329" s="54" t="s">
        <v>233</v>
      </c>
      <c r="J329" s="119">
        <v>1681.4</v>
      </c>
      <c r="K329" s="119">
        <v>1492.6</v>
      </c>
      <c r="L329" s="119">
        <v>1780.7</v>
      </c>
      <c r="M329" s="119">
        <v>1780</v>
      </c>
      <c r="N329" s="119">
        <v>1681.4</v>
      </c>
      <c r="O329" s="119">
        <v>1492.6</v>
      </c>
      <c r="P329" s="119">
        <v>1780.7</v>
      </c>
      <c r="Q329" s="119">
        <v>1780</v>
      </c>
      <c r="R329" s="36" t="s">
        <v>92</v>
      </c>
      <c r="S329" s="18">
        <v>30698</v>
      </c>
      <c r="T329" s="18">
        <v>34465</v>
      </c>
      <c r="U329" s="18">
        <v>36865</v>
      </c>
      <c r="V329" s="18">
        <v>37000</v>
      </c>
      <c r="W329" s="18">
        <v>30698</v>
      </c>
      <c r="X329" s="18">
        <v>34465</v>
      </c>
      <c r="Y329" s="18">
        <v>36865</v>
      </c>
      <c r="Z329" s="18">
        <v>37000</v>
      </c>
      <c r="AA329" s="17"/>
      <c r="AB329" s="17"/>
      <c r="AC329" s="17"/>
      <c r="AD329" s="17"/>
      <c r="AE329" s="15">
        <f t="shared" si="111"/>
        <v>1</v>
      </c>
      <c r="AF329" s="15">
        <f t="shared" si="112"/>
        <v>1</v>
      </c>
      <c r="AG329" s="15">
        <f t="shared" si="112"/>
        <v>1</v>
      </c>
      <c r="AH329" s="15">
        <f t="shared" si="112"/>
        <v>1</v>
      </c>
      <c r="AI329" s="15">
        <f t="shared" ref="AI329:AL342" si="114">S329/W329</f>
        <v>1</v>
      </c>
      <c r="AJ329" s="15">
        <f t="shared" si="113"/>
        <v>1</v>
      </c>
      <c r="AK329" s="15">
        <f t="shared" si="113"/>
        <v>1</v>
      </c>
      <c r="AL329" s="15">
        <f t="shared" si="113"/>
        <v>1</v>
      </c>
    </row>
    <row r="330" spans="2:38" s="24" customFormat="1" ht="58.5" customHeight="1" x14ac:dyDescent="0.25">
      <c r="B330" s="156">
        <v>298</v>
      </c>
      <c r="C330" s="143" t="s">
        <v>230</v>
      </c>
      <c r="D330" s="164" t="s">
        <v>240</v>
      </c>
      <c r="E330" s="156">
        <v>7014054979</v>
      </c>
      <c r="F330" s="164" t="s">
        <v>241</v>
      </c>
      <c r="G330" s="139">
        <v>100</v>
      </c>
      <c r="H330" s="156" t="s">
        <v>48</v>
      </c>
      <c r="I330" s="8" t="s">
        <v>233</v>
      </c>
      <c r="J330" s="119">
        <v>16958</v>
      </c>
      <c r="K330" s="18">
        <v>17612</v>
      </c>
      <c r="L330" s="18">
        <v>17583</v>
      </c>
      <c r="M330" s="18">
        <v>18627</v>
      </c>
      <c r="N330" s="119" t="s">
        <v>48</v>
      </c>
      <c r="O330" s="18" t="s">
        <v>48</v>
      </c>
      <c r="P330" s="18" t="s">
        <v>48</v>
      </c>
      <c r="Q330" s="18" t="s">
        <v>48</v>
      </c>
      <c r="R330" s="36" t="s">
        <v>234</v>
      </c>
      <c r="S330" s="119">
        <v>304956</v>
      </c>
      <c r="T330" s="119">
        <v>318819</v>
      </c>
      <c r="U330" s="119">
        <v>322217</v>
      </c>
      <c r="V330" s="119">
        <v>340465</v>
      </c>
      <c r="W330" s="119" t="s">
        <v>48</v>
      </c>
      <c r="X330" s="119" t="s">
        <v>48</v>
      </c>
      <c r="Y330" s="119" t="s">
        <v>48</v>
      </c>
      <c r="Z330" s="119" t="s">
        <v>48</v>
      </c>
      <c r="AA330" s="17"/>
      <c r="AB330" s="17"/>
      <c r="AC330" s="17"/>
      <c r="AD330" s="17"/>
      <c r="AE330" s="15" t="s">
        <v>48</v>
      </c>
      <c r="AF330" s="15" t="s">
        <v>48</v>
      </c>
      <c r="AG330" s="15" t="s">
        <v>48</v>
      </c>
      <c r="AH330" s="15" t="s">
        <v>48</v>
      </c>
      <c r="AI330" s="15" t="s">
        <v>48</v>
      </c>
      <c r="AJ330" s="15" t="s">
        <v>48</v>
      </c>
      <c r="AK330" s="15" t="s">
        <v>48</v>
      </c>
      <c r="AL330" s="15" t="s">
        <v>48</v>
      </c>
    </row>
    <row r="331" spans="2:38" s="24" customFormat="1" ht="58.5" customHeight="1" x14ac:dyDescent="0.25">
      <c r="B331" s="205"/>
      <c r="C331" s="205"/>
      <c r="D331" s="141"/>
      <c r="E331" s="142"/>
      <c r="F331" s="141"/>
      <c r="G331" s="158"/>
      <c r="H331" s="142"/>
      <c r="I331" s="8" t="s">
        <v>236</v>
      </c>
      <c r="J331" s="18">
        <v>9642</v>
      </c>
      <c r="K331" s="18">
        <v>10362</v>
      </c>
      <c r="L331" s="18">
        <v>10117</v>
      </c>
      <c r="M331" s="18">
        <v>10912</v>
      </c>
      <c r="N331" s="119" t="s">
        <v>48</v>
      </c>
      <c r="O331" s="119" t="s">
        <v>48</v>
      </c>
      <c r="P331" s="119" t="s">
        <v>48</v>
      </c>
      <c r="Q331" s="119" t="s">
        <v>48</v>
      </c>
      <c r="R331" s="36" t="s">
        <v>234</v>
      </c>
      <c r="S331" s="18">
        <v>240147</v>
      </c>
      <c r="T331" s="18">
        <v>250718</v>
      </c>
      <c r="U331" s="18">
        <v>236729</v>
      </c>
      <c r="V331" s="18">
        <v>246573</v>
      </c>
      <c r="W331" s="18" t="s">
        <v>48</v>
      </c>
      <c r="X331" s="18" t="s">
        <v>48</v>
      </c>
      <c r="Y331" s="18" t="s">
        <v>48</v>
      </c>
      <c r="Z331" s="18" t="s">
        <v>48</v>
      </c>
      <c r="AA331" s="17"/>
      <c r="AB331" s="17"/>
      <c r="AC331" s="17"/>
      <c r="AD331" s="17"/>
      <c r="AE331" s="15" t="s">
        <v>48</v>
      </c>
      <c r="AF331" s="15" t="s">
        <v>48</v>
      </c>
      <c r="AG331" s="15" t="s">
        <v>48</v>
      </c>
      <c r="AH331" s="15" t="s">
        <v>48</v>
      </c>
      <c r="AI331" s="15" t="s">
        <v>48</v>
      </c>
      <c r="AJ331" s="15" t="s">
        <v>48</v>
      </c>
      <c r="AK331" s="15" t="s">
        <v>48</v>
      </c>
      <c r="AL331" s="15" t="s">
        <v>48</v>
      </c>
    </row>
    <row r="332" spans="2:38" s="24" customFormat="1" ht="58.5" customHeight="1" x14ac:dyDescent="0.25">
      <c r="B332" s="156">
        <v>299</v>
      </c>
      <c r="C332" s="143" t="s">
        <v>230</v>
      </c>
      <c r="D332" s="153" t="s">
        <v>242</v>
      </c>
      <c r="E332" s="150">
        <v>7014057916</v>
      </c>
      <c r="F332" s="153" t="s">
        <v>243</v>
      </c>
      <c r="G332" s="139">
        <v>100</v>
      </c>
      <c r="H332" s="150" t="s">
        <v>239</v>
      </c>
      <c r="I332" s="55" t="s">
        <v>244</v>
      </c>
      <c r="J332" s="120">
        <v>10072.200000000001</v>
      </c>
      <c r="K332" s="120">
        <v>8892.7890000000007</v>
      </c>
      <c r="L332" s="120">
        <v>1110.68</v>
      </c>
      <c r="M332" s="120">
        <v>1110.68</v>
      </c>
      <c r="N332" s="120">
        <v>10072.200000000001</v>
      </c>
      <c r="O332" s="120">
        <v>8892.7890000000007</v>
      </c>
      <c r="P332" s="120">
        <v>1110.68</v>
      </c>
      <c r="Q332" s="120">
        <v>1110.68</v>
      </c>
      <c r="R332" s="44" t="s">
        <v>245</v>
      </c>
      <c r="S332" s="120" t="s">
        <v>48</v>
      </c>
      <c r="T332" s="120" t="s">
        <v>48</v>
      </c>
      <c r="U332" s="120" t="s">
        <v>48</v>
      </c>
      <c r="V332" s="120" t="s">
        <v>48</v>
      </c>
      <c r="W332" s="120" t="s">
        <v>48</v>
      </c>
      <c r="X332" s="120" t="s">
        <v>48</v>
      </c>
      <c r="Y332" s="120" t="s">
        <v>48</v>
      </c>
      <c r="Z332" s="120" t="s">
        <v>48</v>
      </c>
      <c r="AA332" s="108"/>
      <c r="AB332" s="108"/>
      <c r="AC332" s="108"/>
      <c r="AD332" s="108"/>
      <c r="AE332" s="15">
        <f t="shared" si="111"/>
        <v>1</v>
      </c>
      <c r="AF332" s="15">
        <f t="shared" si="112"/>
        <v>1</v>
      </c>
      <c r="AG332" s="15">
        <f t="shared" si="112"/>
        <v>1</v>
      </c>
      <c r="AH332" s="15">
        <f t="shared" si="112"/>
        <v>1</v>
      </c>
      <c r="AI332" s="15" t="s">
        <v>48</v>
      </c>
      <c r="AJ332" s="15" t="s">
        <v>48</v>
      </c>
      <c r="AK332" s="15" t="s">
        <v>48</v>
      </c>
      <c r="AL332" s="15" t="s">
        <v>48</v>
      </c>
    </row>
    <row r="333" spans="2:38" s="24" customFormat="1" ht="58.5" customHeight="1" x14ac:dyDescent="0.25">
      <c r="B333" s="208"/>
      <c r="C333" s="208"/>
      <c r="D333" s="154"/>
      <c r="E333" s="151"/>
      <c r="F333" s="154"/>
      <c r="G333" s="157"/>
      <c r="H333" s="151"/>
      <c r="I333" s="55" t="s">
        <v>224</v>
      </c>
      <c r="J333" s="120">
        <v>3179.23</v>
      </c>
      <c r="K333" s="120">
        <v>3081.692</v>
      </c>
      <c r="L333" s="120">
        <v>3303.45</v>
      </c>
      <c r="M333" s="120">
        <v>5549.37</v>
      </c>
      <c r="N333" s="120">
        <v>3179.23</v>
      </c>
      <c r="O333" s="120">
        <v>3081.692</v>
      </c>
      <c r="P333" s="120">
        <v>3303.45</v>
      </c>
      <c r="Q333" s="120">
        <v>5549.37</v>
      </c>
      <c r="R333" s="44" t="s">
        <v>246</v>
      </c>
      <c r="S333" s="120">
        <v>0.86399999999999999</v>
      </c>
      <c r="T333" s="120">
        <v>0.82</v>
      </c>
      <c r="U333" s="120">
        <v>0.77700000000000002</v>
      </c>
      <c r="V333" s="120">
        <v>0.96</v>
      </c>
      <c r="W333" s="120">
        <v>0.86399999999999999</v>
      </c>
      <c r="X333" s="120">
        <v>0.82</v>
      </c>
      <c r="Y333" s="120">
        <v>0.77700000000000002</v>
      </c>
      <c r="Z333" s="120">
        <v>0.96</v>
      </c>
      <c r="AA333" s="108"/>
      <c r="AB333" s="108"/>
      <c r="AC333" s="108"/>
      <c r="AD333" s="108"/>
      <c r="AE333" s="15">
        <f t="shared" si="111"/>
        <v>1</v>
      </c>
      <c r="AF333" s="15">
        <f t="shared" si="112"/>
        <v>1</v>
      </c>
      <c r="AG333" s="15">
        <f t="shared" si="112"/>
        <v>1</v>
      </c>
      <c r="AH333" s="15">
        <f t="shared" si="112"/>
        <v>1</v>
      </c>
      <c r="AI333" s="15">
        <f t="shared" si="114"/>
        <v>1</v>
      </c>
      <c r="AJ333" s="15">
        <f t="shared" si="113"/>
        <v>1</v>
      </c>
      <c r="AK333" s="15">
        <f t="shared" si="113"/>
        <v>1</v>
      </c>
      <c r="AL333" s="15">
        <f t="shared" si="113"/>
        <v>1</v>
      </c>
    </row>
    <row r="334" spans="2:38" s="24" customFormat="1" ht="58.5" customHeight="1" x14ac:dyDescent="0.25">
      <c r="B334" s="208"/>
      <c r="C334" s="208"/>
      <c r="D334" s="154"/>
      <c r="E334" s="151"/>
      <c r="F334" s="154"/>
      <c r="G334" s="157"/>
      <c r="H334" s="151"/>
      <c r="I334" s="55" t="s">
        <v>236</v>
      </c>
      <c r="J334" s="120">
        <v>1328.4290000000001</v>
      </c>
      <c r="K334" s="120">
        <v>1149.46</v>
      </c>
      <c r="L334" s="120">
        <v>1588.94</v>
      </c>
      <c r="M334" s="120">
        <v>1588.94</v>
      </c>
      <c r="N334" s="120">
        <v>1328.4290000000001</v>
      </c>
      <c r="O334" s="120">
        <v>1149.46</v>
      </c>
      <c r="P334" s="120">
        <v>1588.94</v>
      </c>
      <c r="Q334" s="120">
        <v>1588.94</v>
      </c>
      <c r="R334" s="44" t="s">
        <v>245</v>
      </c>
      <c r="S334" s="120" t="s">
        <v>48</v>
      </c>
      <c r="T334" s="120" t="s">
        <v>48</v>
      </c>
      <c r="U334" s="120" t="s">
        <v>48</v>
      </c>
      <c r="V334" s="120" t="s">
        <v>48</v>
      </c>
      <c r="W334" s="120" t="s">
        <v>48</v>
      </c>
      <c r="X334" s="120" t="s">
        <v>48</v>
      </c>
      <c r="Y334" s="120" t="s">
        <v>48</v>
      </c>
      <c r="Z334" s="120" t="s">
        <v>48</v>
      </c>
      <c r="AA334" s="108"/>
      <c r="AB334" s="108"/>
      <c r="AC334" s="108"/>
      <c r="AD334" s="108"/>
      <c r="AE334" s="15">
        <f t="shared" si="111"/>
        <v>1</v>
      </c>
      <c r="AF334" s="15">
        <f t="shared" si="112"/>
        <v>1</v>
      </c>
      <c r="AG334" s="15">
        <f t="shared" si="112"/>
        <v>1</v>
      </c>
      <c r="AH334" s="15">
        <f t="shared" si="112"/>
        <v>1</v>
      </c>
      <c r="AI334" s="15" t="s">
        <v>48</v>
      </c>
      <c r="AJ334" s="15" t="s">
        <v>48</v>
      </c>
      <c r="AK334" s="15" t="s">
        <v>48</v>
      </c>
      <c r="AL334" s="15" t="s">
        <v>48</v>
      </c>
    </row>
    <row r="335" spans="2:38" s="24" customFormat="1" ht="58.5" customHeight="1" x14ac:dyDescent="0.25">
      <c r="B335" s="205"/>
      <c r="C335" s="205"/>
      <c r="D335" s="155"/>
      <c r="E335" s="152"/>
      <c r="F335" s="155"/>
      <c r="G335" s="158"/>
      <c r="H335" s="152"/>
      <c r="I335" s="55" t="s">
        <v>247</v>
      </c>
      <c r="J335" s="120">
        <v>4225.2650000000003</v>
      </c>
      <c r="K335" s="120">
        <v>5159.1220000000003</v>
      </c>
      <c r="L335" s="120">
        <v>3257.7</v>
      </c>
      <c r="M335" s="120">
        <v>3257.7</v>
      </c>
      <c r="N335" s="120">
        <v>4225.2650000000003</v>
      </c>
      <c r="O335" s="120">
        <v>5159.1220000000003</v>
      </c>
      <c r="P335" s="120">
        <v>3257.7</v>
      </c>
      <c r="Q335" s="120">
        <v>3257.7</v>
      </c>
      <c r="R335" s="44" t="s">
        <v>48</v>
      </c>
      <c r="S335" s="120" t="s">
        <v>48</v>
      </c>
      <c r="T335" s="120" t="s">
        <v>48</v>
      </c>
      <c r="U335" s="120" t="s">
        <v>48</v>
      </c>
      <c r="V335" s="120" t="s">
        <v>48</v>
      </c>
      <c r="W335" s="120" t="s">
        <v>48</v>
      </c>
      <c r="X335" s="120" t="s">
        <v>48</v>
      </c>
      <c r="Y335" s="120" t="s">
        <v>48</v>
      </c>
      <c r="Z335" s="120" t="s">
        <v>48</v>
      </c>
      <c r="AA335" s="108"/>
      <c r="AB335" s="108"/>
      <c r="AC335" s="108"/>
      <c r="AD335" s="108"/>
      <c r="AE335" s="15">
        <f t="shared" si="111"/>
        <v>1</v>
      </c>
      <c r="AF335" s="15">
        <f t="shared" si="112"/>
        <v>1</v>
      </c>
      <c r="AG335" s="15">
        <f t="shared" si="112"/>
        <v>1</v>
      </c>
      <c r="AH335" s="15">
        <f t="shared" si="112"/>
        <v>1</v>
      </c>
      <c r="AI335" s="15" t="s">
        <v>48</v>
      </c>
      <c r="AJ335" s="15" t="s">
        <v>48</v>
      </c>
      <c r="AK335" s="15" t="s">
        <v>48</v>
      </c>
      <c r="AL335" s="15" t="s">
        <v>48</v>
      </c>
    </row>
    <row r="336" spans="2:38" s="24" customFormat="1" ht="58.5" customHeight="1" x14ac:dyDescent="0.25">
      <c r="B336" s="156">
        <v>300</v>
      </c>
      <c r="C336" s="143" t="s">
        <v>230</v>
      </c>
      <c r="D336" s="153" t="s">
        <v>248</v>
      </c>
      <c r="E336" s="153">
        <v>7014063469</v>
      </c>
      <c r="F336" s="153" t="s">
        <v>243</v>
      </c>
      <c r="G336" s="139">
        <v>100</v>
      </c>
      <c r="H336" s="153" t="s">
        <v>239</v>
      </c>
      <c r="I336" s="55" t="s">
        <v>244</v>
      </c>
      <c r="J336" s="120" t="s">
        <v>48</v>
      </c>
      <c r="K336" s="120" t="s">
        <v>48</v>
      </c>
      <c r="L336" s="120">
        <v>9285.93</v>
      </c>
      <c r="M336" s="120">
        <v>9285.93</v>
      </c>
      <c r="N336" s="120" t="s">
        <v>48</v>
      </c>
      <c r="O336" s="120" t="s">
        <v>48</v>
      </c>
      <c r="P336" s="120">
        <v>9285.93</v>
      </c>
      <c r="Q336" s="120">
        <v>9285.93</v>
      </c>
      <c r="R336" s="44" t="s">
        <v>245</v>
      </c>
      <c r="S336" s="120" t="s">
        <v>48</v>
      </c>
      <c r="T336" s="120" t="s">
        <v>48</v>
      </c>
      <c r="U336" s="120" t="s">
        <v>48</v>
      </c>
      <c r="V336" s="120" t="s">
        <v>48</v>
      </c>
      <c r="W336" s="120" t="s">
        <v>48</v>
      </c>
      <c r="X336" s="120" t="s">
        <v>48</v>
      </c>
      <c r="Y336" s="120" t="s">
        <v>48</v>
      </c>
      <c r="Z336" s="120" t="s">
        <v>48</v>
      </c>
      <c r="AA336" s="108"/>
      <c r="AB336" s="108"/>
      <c r="AC336" s="108"/>
      <c r="AD336" s="108"/>
      <c r="AE336" s="15" t="s">
        <v>48</v>
      </c>
      <c r="AF336" s="15" t="s">
        <v>48</v>
      </c>
      <c r="AG336" s="15">
        <f t="shared" si="112"/>
        <v>1</v>
      </c>
      <c r="AH336" s="15">
        <f t="shared" si="112"/>
        <v>1</v>
      </c>
      <c r="AI336" s="15" t="s">
        <v>48</v>
      </c>
      <c r="AJ336" s="15" t="s">
        <v>48</v>
      </c>
      <c r="AK336" s="15" t="s">
        <v>48</v>
      </c>
      <c r="AL336" s="15" t="s">
        <v>48</v>
      </c>
    </row>
    <row r="337" spans="2:38" s="24" customFormat="1" ht="58.5" customHeight="1" x14ac:dyDescent="0.25">
      <c r="B337" s="208"/>
      <c r="C337" s="208"/>
      <c r="D337" s="154"/>
      <c r="E337" s="154"/>
      <c r="F337" s="154"/>
      <c r="G337" s="157"/>
      <c r="H337" s="154"/>
      <c r="I337" s="55" t="s">
        <v>249</v>
      </c>
      <c r="J337" s="120">
        <v>-2209.6949299999997</v>
      </c>
      <c r="K337" s="120">
        <v>3733.5107000000025</v>
      </c>
      <c r="L337" s="120">
        <v>16198.27</v>
      </c>
      <c r="M337" s="120">
        <v>16198.27</v>
      </c>
      <c r="N337" s="120">
        <v>-2209.6949299999997</v>
      </c>
      <c r="O337" s="120">
        <v>3733.5107000000025</v>
      </c>
      <c r="P337" s="120">
        <v>16198.27</v>
      </c>
      <c r="Q337" s="120">
        <v>16198.27</v>
      </c>
      <c r="R337" s="44" t="s">
        <v>246</v>
      </c>
      <c r="S337" s="120">
        <v>5.52</v>
      </c>
      <c r="T337" s="120">
        <v>7.55</v>
      </c>
      <c r="U337" s="120">
        <v>7.6349999999999998</v>
      </c>
      <c r="V337" s="120">
        <v>7.6349999999999998</v>
      </c>
      <c r="W337" s="120">
        <v>5.52</v>
      </c>
      <c r="X337" s="120">
        <v>7.55</v>
      </c>
      <c r="Y337" s="120">
        <v>7.6349999999999998</v>
      </c>
      <c r="Z337" s="120">
        <v>7.6349999999999998</v>
      </c>
      <c r="AA337" s="108"/>
      <c r="AB337" s="108"/>
      <c r="AC337" s="108"/>
      <c r="AD337" s="108"/>
      <c r="AE337" s="15">
        <f t="shared" si="111"/>
        <v>1</v>
      </c>
      <c r="AF337" s="15">
        <f t="shared" si="112"/>
        <v>1</v>
      </c>
      <c r="AG337" s="15">
        <f t="shared" si="112"/>
        <v>1</v>
      </c>
      <c r="AH337" s="15">
        <f t="shared" si="112"/>
        <v>1</v>
      </c>
      <c r="AI337" s="15">
        <f t="shared" si="114"/>
        <v>1</v>
      </c>
      <c r="AJ337" s="15">
        <f t="shared" si="113"/>
        <v>1</v>
      </c>
      <c r="AK337" s="15">
        <f t="shared" si="113"/>
        <v>1</v>
      </c>
      <c r="AL337" s="15">
        <f t="shared" si="113"/>
        <v>1</v>
      </c>
    </row>
    <row r="338" spans="2:38" s="24" customFormat="1" ht="58.5" customHeight="1" x14ac:dyDescent="0.25">
      <c r="B338" s="205"/>
      <c r="C338" s="205"/>
      <c r="D338" s="155"/>
      <c r="E338" s="155"/>
      <c r="F338" s="155"/>
      <c r="G338" s="158"/>
      <c r="H338" s="155"/>
      <c r="I338" s="55" t="s">
        <v>250</v>
      </c>
      <c r="J338" s="120">
        <v>233.78</v>
      </c>
      <c r="K338" s="120">
        <v>267.65600000000001</v>
      </c>
      <c r="L338" s="120">
        <v>935.24</v>
      </c>
      <c r="M338" s="120">
        <v>935.24</v>
      </c>
      <c r="N338" s="120">
        <v>233.78</v>
      </c>
      <c r="O338" s="120">
        <v>267.65600000000001</v>
      </c>
      <c r="P338" s="120">
        <v>935.24</v>
      </c>
      <c r="Q338" s="120">
        <v>935.24</v>
      </c>
      <c r="R338" s="44" t="s">
        <v>48</v>
      </c>
      <c r="S338" s="120" t="s">
        <v>48</v>
      </c>
      <c r="T338" s="120" t="s">
        <v>48</v>
      </c>
      <c r="U338" s="120" t="s">
        <v>48</v>
      </c>
      <c r="V338" s="120" t="s">
        <v>48</v>
      </c>
      <c r="W338" s="120" t="s">
        <v>48</v>
      </c>
      <c r="X338" s="120" t="s">
        <v>48</v>
      </c>
      <c r="Y338" s="120" t="s">
        <v>48</v>
      </c>
      <c r="Z338" s="120" t="s">
        <v>48</v>
      </c>
      <c r="AA338" s="108"/>
      <c r="AB338" s="108"/>
      <c r="AC338" s="108"/>
      <c r="AD338" s="108"/>
      <c r="AE338" s="15">
        <f t="shared" si="111"/>
        <v>1</v>
      </c>
      <c r="AF338" s="15">
        <f t="shared" si="112"/>
        <v>1</v>
      </c>
      <c r="AG338" s="15">
        <f t="shared" si="112"/>
        <v>1</v>
      </c>
      <c r="AH338" s="15">
        <f t="shared" si="112"/>
        <v>1</v>
      </c>
      <c r="AI338" s="15" t="s">
        <v>48</v>
      </c>
      <c r="AJ338" s="15" t="s">
        <v>48</v>
      </c>
      <c r="AK338" s="15" t="s">
        <v>48</v>
      </c>
      <c r="AL338" s="15" t="s">
        <v>48</v>
      </c>
    </row>
    <row r="339" spans="2:38" s="24" customFormat="1" ht="58.5" customHeight="1" x14ac:dyDescent="0.25">
      <c r="B339" s="156">
        <v>301</v>
      </c>
      <c r="C339" s="143" t="s">
        <v>230</v>
      </c>
      <c r="D339" s="153" t="s">
        <v>251</v>
      </c>
      <c r="E339" s="150">
        <v>7014057257</v>
      </c>
      <c r="F339" s="153" t="s">
        <v>252</v>
      </c>
      <c r="G339" s="139">
        <v>100</v>
      </c>
      <c r="H339" s="153" t="s">
        <v>239</v>
      </c>
      <c r="I339" s="55" t="s">
        <v>224</v>
      </c>
      <c r="J339" s="120">
        <v>13433.60493</v>
      </c>
      <c r="K339" s="120">
        <v>13372.569299999999</v>
      </c>
      <c r="L339" s="120">
        <v>14091.500029999999</v>
      </c>
      <c r="M339" s="120">
        <v>14000</v>
      </c>
      <c r="N339" s="120">
        <v>13433.60493</v>
      </c>
      <c r="O339" s="120">
        <v>13372.569299999999</v>
      </c>
      <c r="P339" s="120">
        <v>14091.500029999999</v>
      </c>
      <c r="Q339" s="120">
        <v>14000</v>
      </c>
      <c r="R339" s="44" t="s">
        <v>88</v>
      </c>
      <c r="S339" s="120">
        <v>3162.1660000000002</v>
      </c>
      <c r="T339" s="120">
        <v>3188.24</v>
      </c>
      <c r="U339" s="120">
        <v>3359.6390000000001</v>
      </c>
      <c r="V339" s="120">
        <v>3200</v>
      </c>
      <c r="W339" s="120">
        <v>3162.1660000000002</v>
      </c>
      <c r="X339" s="120">
        <v>3188.24</v>
      </c>
      <c r="Y339" s="120">
        <v>3359.6390000000001</v>
      </c>
      <c r="Z339" s="120">
        <v>3200</v>
      </c>
      <c r="AA339" s="108">
        <v>0</v>
      </c>
      <c r="AB339" s="108">
        <v>374.2989</v>
      </c>
      <c r="AC339" s="108">
        <v>2080.5372699999998</v>
      </c>
      <c r="AD339" s="108">
        <v>0</v>
      </c>
      <c r="AE339" s="15">
        <f t="shared" si="111"/>
        <v>1</v>
      </c>
      <c r="AF339" s="15">
        <f t="shared" si="112"/>
        <v>1</v>
      </c>
      <c r="AG339" s="15">
        <f t="shared" si="112"/>
        <v>1</v>
      </c>
      <c r="AH339" s="15">
        <f t="shared" si="112"/>
        <v>1</v>
      </c>
      <c r="AI339" s="15">
        <f t="shared" si="114"/>
        <v>1</v>
      </c>
      <c r="AJ339" s="15">
        <f t="shared" si="113"/>
        <v>1</v>
      </c>
      <c r="AK339" s="15">
        <f t="shared" si="113"/>
        <v>1</v>
      </c>
      <c r="AL339" s="15">
        <f t="shared" si="113"/>
        <v>1</v>
      </c>
    </row>
    <row r="340" spans="2:38" s="24" customFormat="1" ht="58.5" customHeight="1" x14ac:dyDescent="0.25">
      <c r="B340" s="208"/>
      <c r="C340" s="208"/>
      <c r="D340" s="154"/>
      <c r="E340" s="151"/>
      <c r="F340" s="154"/>
      <c r="G340" s="157"/>
      <c r="H340" s="154"/>
      <c r="I340" s="55" t="s">
        <v>253</v>
      </c>
      <c r="J340" s="120">
        <v>750.34126000000003</v>
      </c>
      <c r="K340" s="120">
        <v>1663.1058</v>
      </c>
      <c r="L340" s="120">
        <v>1961.8701900000001</v>
      </c>
      <c r="M340" s="120">
        <v>1800</v>
      </c>
      <c r="N340" s="120">
        <v>750.34126000000003</v>
      </c>
      <c r="O340" s="120">
        <v>1663.1058</v>
      </c>
      <c r="P340" s="120">
        <v>1961.8701900000001</v>
      </c>
      <c r="Q340" s="120">
        <v>1800</v>
      </c>
      <c r="R340" s="44" t="s">
        <v>234</v>
      </c>
      <c r="S340" s="120">
        <v>33258.639999999999</v>
      </c>
      <c r="T340" s="120">
        <v>30570.5</v>
      </c>
      <c r="U340" s="120">
        <v>34431.533000000003</v>
      </c>
      <c r="V340" s="120">
        <v>33000</v>
      </c>
      <c r="W340" s="120">
        <v>33258.639999999999</v>
      </c>
      <c r="X340" s="120">
        <v>30570.5</v>
      </c>
      <c r="Y340" s="120">
        <v>34431.533000000003</v>
      </c>
      <c r="Z340" s="120">
        <v>33000</v>
      </c>
      <c r="AA340" s="108">
        <v>0</v>
      </c>
      <c r="AB340" s="108">
        <v>0</v>
      </c>
      <c r="AC340" s="108">
        <v>0</v>
      </c>
      <c r="AD340" s="108">
        <v>0</v>
      </c>
      <c r="AE340" s="15">
        <f t="shared" si="111"/>
        <v>1</v>
      </c>
      <c r="AF340" s="15">
        <f t="shared" si="112"/>
        <v>1</v>
      </c>
      <c r="AG340" s="15">
        <f t="shared" si="112"/>
        <v>1</v>
      </c>
      <c r="AH340" s="15">
        <f t="shared" si="112"/>
        <v>1</v>
      </c>
      <c r="AI340" s="15">
        <f t="shared" si="114"/>
        <v>1</v>
      </c>
      <c r="AJ340" s="15">
        <f t="shared" si="113"/>
        <v>1</v>
      </c>
      <c r="AK340" s="15">
        <f t="shared" si="113"/>
        <v>1</v>
      </c>
      <c r="AL340" s="15">
        <f t="shared" si="113"/>
        <v>1</v>
      </c>
    </row>
    <row r="341" spans="2:38" s="24" customFormat="1" ht="58.5" customHeight="1" x14ac:dyDescent="0.25">
      <c r="B341" s="205"/>
      <c r="C341" s="205"/>
      <c r="D341" s="155"/>
      <c r="E341" s="152"/>
      <c r="F341" s="155"/>
      <c r="G341" s="158"/>
      <c r="H341" s="155"/>
      <c r="I341" s="55" t="s">
        <v>236</v>
      </c>
      <c r="J341" s="120">
        <v>446.76533999999998</v>
      </c>
      <c r="K341" s="120">
        <v>432.4119</v>
      </c>
      <c r="L341" s="120">
        <v>534.11532</v>
      </c>
      <c r="M341" s="120">
        <v>500</v>
      </c>
      <c r="N341" s="120">
        <v>446.76533999999998</v>
      </c>
      <c r="O341" s="120">
        <v>432.4119</v>
      </c>
      <c r="P341" s="120">
        <v>534.11532</v>
      </c>
      <c r="Q341" s="120">
        <v>500</v>
      </c>
      <c r="R341" s="44" t="s">
        <v>234</v>
      </c>
      <c r="S341" s="120">
        <v>16548.856</v>
      </c>
      <c r="T341" s="120">
        <v>15516.364</v>
      </c>
      <c r="U341" s="120">
        <v>18500.827000000001</v>
      </c>
      <c r="V341" s="120">
        <v>16000</v>
      </c>
      <c r="W341" s="120">
        <v>16548.856</v>
      </c>
      <c r="X341" s="120">
        <v>15516.364</v>
      </c>
      <c r="Y341" s="120">
        <v>18500.827000000001</v>
      </c>
      <c r="Z341" s="120">
        <v>16000</v>
      </c>
      <c r="AA341" s="108">
        <v>0</v>
      </c>
      <c r="AB341" s="108">
        <v>0</v>
      </c>
      <c r="AC341" s="108">
        <v>0</v>
      </c>
      <c r="AD341" s="108">
        <v>0</v>
      </c>
      <c r="AE341" s="15">
        <f t="shared" si="111"/>
        <v>1</v>
      </c>
      <c r="AF341" s="15">
        <f t="shared" si="111"/>
        <v>1</v>
      </c>
      <c r="AG341" s="15">
        <f t="shared" si="111"/>
        <v>1</v>
      </c>
      <c r="AH341" s="15">
        <f t="shared" si="111"/>
        <v>1</v>
      </c>
      <c r="AI341" s="15">
        <f t="shared" si="114"/>
        <v>1</v>
      </c>
      <c r="AJ341" s="15">
        <f t="shared" si="114"/>
        <v>1</v>
      </c>
      <c r="AK341" s="15">
        <f t="shared" si="114"/>
        <v>1</v>
      </c>
      <c r="AL341" s="15">
        <f t="shared" si="114"/>
        <v>1</v>
      </c>
    </row>
    <row r="342" spans="2:38" s="24" customFormat="1" ht="58.5" customHeight="1" x14ac:dyDescent="0.25">
      <c r="B342" s="156">
        <v>302</v>
      </c>
      <c r="C342" s="143" t="s">
        <v>230</v>
      </c>
      <c r="D342" s="153" t="s">
        <v>254</v>
      </c>
      <c r="E342" s="150">
        <v>7014055404</v>
      </c>
      <c r="F342" s="153" t="s">
        <v>255</v>
      </c>
      <c r="G342" s="139">
        <v>100</v>
      </c>
      <c r="H342" s="153" t="s">
        <v>239</v>
      </c>
      <c r="I342" s="55" t="s">
        <v>235</v>
      </c>
      <c r="J342" s="120">
        <v>6706.7</v>
      </c>
      <c r="K342" s="120">
        <v>6492.2</v>
      </c>
      <c r="L342" s="120">
        <v>9100.7999999999993</v>
      </c>
      <c r="M342" s="120">
        <v>9160</v>
      </c>
      <c r="N342" s="120">
        <v>6675.9</v>
      </c>
      <c r="O342" s="120">
        <v>5840.4</v>
      </c>
      <c r="P342" s="120">
        <v>7851.9</v>
      </c>
      <c r="Q342" s="120">
        <v>8300</v>
      </c>
      <c r="R342" s="44" t="s">
        <v>88</v>
      </c>
      <c r="S342" s="120">
        <v>1734.8</v>
      </c>
      <c r="T342" s="120">
        <v>1687.11</v>
      </c>
      <c r="U342" s="120">
        <v>2065.6999999999998</v>
      </c>
      <c r="V342" s="120">
        <v>2065.6999999999998</v>
      </c>
      <c r="W342" s="120">
        <v>1734.8</v>
      </c>
      <c r="X342" s="120">
        <v>1687.11</v>
      </c>
      <c r="Y342" s="120">
        <v>2065.6999999999998</v>
      </c>
      <c r="Z342" s="120">
        <v>2065.6999999999998</v>
      </c>
      <c r="AA342" s="108"/>
      <c r="AB342" s="108">
        <v>166.4</v>
      </c>
      <c r="AC342" s="108">
        <v>1307.7</v>
      </c>
      <c r="AD342" s="108"/>
      <c r="AE342" s="15">
        <f t="shared" ref="AE342:AH355" si="115">J342/N342</f>
        <v>1.0046136101499423</v>
      </c>
      <c r="AF342" s="15">
        <f t="shared" si="115"/>
        <v>1.1116019450722554</v>
      </c>
      <c r="AG342" s="15">
        <f t="shared" si="115"/>
        <v>1.1590570435181293</v>
      </c>
      <c r="AH342" s="15">
        <f t="shared" si="115"/>
        <v>1.1036144578313254</v>
      </c>
      <c r="AI342" s="15">
        <f t="shared" si="114"/>
        <v>1</v>
      </c>
      <c r="AJ342" s="15">
        <f t="shared" si="114"/>
        <v>1</v>
      </c>
      <c r="AK342" s="15">
        <f t="shared" si="114"/>
        <v>1</v>
      </c>
      <c r="AL342" s="15">
        <f t="shared" si="114"/>
        <v>1</v>
      </c>
    </row>
    <row r="343" spans="2:38" s="24" customFormat="1" ht="58.5" customHeight="1" x14ac:dyDescent="0.25">
      <c r="B343" s="208"/>
      <c r="C343" s="208"/>
      <c r="D343" s="154"/>
      <c r="E343" s="151"/>
      <c r="F343" s="154"/>
      <c r="G343" s="157"/>
      <c r="H343" s="154"/>
      <c r="I343" s="55" t="s">
        <v>233</v>
      </c>
      <c r="J343" s="120">
        <v>1368.3</v>
      </c>
      <c r="K343" s="120">
        <v>1341.9</v>
      </c>
      <c r="L343" s="120">
        <v>1423.7</v>
      </c>
      <c r="M343" s="120">
        <v>1445</v>
      </c>
      <c r="N343" s="120">
        <v>2049.1</v>
      </c>
      <c r="O343" s="120">
        <v>2454.5</v>
      </c>
      <c r="P343" s="120">
        <v>2664</v>
      </c>
      <c r="Q343" s="120">
        <v>2237</v>
      </c>
      <c r="R343" s="36" t="s">
        <v>234</v>
      </c>
      <c r="S343" s="120">
        <v>27502.52</v>
      </c>
      <c r="T343" s="120">
        <v>26623.94</v>
      </c>
      <c r="U343" s="120">
        <v>27070.400000000001</v>
      </c>
      <c r="V343" s="120">
        <v>27070.400000000001</v>
      </c>
      <c r="W343" s="120">
        <v>27502.52</v>
      </c>
      <c r="X343" s="120">
        <v>26623.94</v>
      </c>
      <c r="Y343" s="120">
        <v>27070.400000000001</v>
      </c>
      <c r="Z343" s="120">
        <v>27070.400000000001</v>
      </c>
      <c r="AA343" s="108">
        <v>562.5</v>
      </c>
      <c r="AB343" s="108">
        <v>543.79999999999995</v>
      </c>
      <c r="AC343" s="108">
        <v>500</v>
      </c>
      <c r="AD343" s="108">
        <v>450</v>
      </c>
      <c r="AE343" s="15">
        <f t="shared" si="115"/>
        <v>0.66775657605778149</v>
      </c>
      <c r="AF343" s="15">
        <f t="shared" si="115"/>
        <v>0.5467101242615604</v>
      </c>
      <c r="AG343" s="15">
        <f t="shared" si="115"/>
        <v>0.53442192192192195</v>
      </c>
      <c r="AH343" s="15">
        <f t="shared" si="115"/>
        <v>0.64595440321859632</v>
      </c>
      <c r="AI343" s="15">
        <f t="shared" ref="AI343:AL365" si="116">S343/W343</f>
        <v>1</v>
      </c>
      <c r="AJ343" s="15">
        <f t="shared" si="116"/>
        <v>1</v>
      </c>
      <c r="AK343" s="15">
        <f t="shared" si="116"/>
        <v>1</v>
      </c>
      <c r="AL343" s="15">
        <f t="shared" si="116"/>
        <v>1</v>
      </c>
    </row>
    <row r="344" spans="2:38" s="24" customFormat="1" ht="58.5" customHeight="1" x14ac:dyDescent="0.25">
      <c r="B344" s="205"/>
      <c r="C344" s="205"/>
      <c r="D344" s="155"/>
      <c r="E344" s="152"/>
      <c r="F344" s="155"/>
      <c r="G344" s="158"/>
      <c r="H344" s="155"/>
      <c r="I344" s="55" t="s">
        <v>236</v>
      </c>
      <c r="J344" s="120">
        <v>169.2</v>
      </c>
      <c r="K344" s="120">
        <v>183.5</v>
      </c>
      <c r="L344" s="120">
        <v>178.8</v>
      </c>
      <c r="M344" s="120">
        <v>182</v>
      </c>
      <c r="N344" s="120">
        <v>533.9</v>
      </c>
      <c r="O344" s="120">
        <v>204.5</v>
      </c>
      <c r="P344" s="120">
        <v>272.10000000000002</v>
      </c>
      <c r="Q344" s="120">
        <v>250</v>
      </c>
      <c r="R344" s="36" t="s">
        <v>234</v>
      </c>
      <c r="S344" s="120">
        <v>5569.03</v>
      </c>
      <c r="T344" s="120">
        <v>5961.24</v>
      </c>
      <c r="U344" s="120">
        <v>5338.9</v>
      </c>
      <c r="V344" s="120">
        <v>5338.9</v>
      </c>
      <c r="W344" s="120">
        <v>5569.03</v>
      </c>
      <c r="X344" s="120">
        <v>5961.24</v>
      </c>
      <c r="Y344" s="120">
        <v>5338.9</v>
      </c>
      <c r="Z344" s="120">
        <v>5338.9</v>
      </c>
      <c r="AA344" s="108"/>
      <c r="AB344" s="108"/>
      <c r="AC344" s="108"/>
      <c r="AD344" s="108"/>
      <c r="AE344" s="15">
        <f t="shared" si="115"/>
        <v>0.31691327964038207</v>
      </c>
      <c r="AF344" s="15">
        <f t="shared" si="115"/>
        <v>0.89731051344743273</v>
      </c>
      <c r="AG344" s="15">
        <f t="shared" si="115"/>
        <v>0.6571113561190739</v>
      </c>
      <c r="AH344" s="15">
        <f t="shared" si="115"/>
        <v>0.72799999999999998</v>
      </c>
      <c r="AI344" s="15">
        <f t="shared" si="116"/>
        <v>1</v>
      </c>
      <c r="AJ344" s="15">
        <f t="shared" si="116"/>
        <v>1</v>
      </c>
      <c r="AK344" s="15">
        <f t="shared" si="116"/>
        <v>1</v>
      </c>
      <c r="AL344" s="15">
        <f t="shared" si="116"/>
        <v>1</v>
      </c>
    </row>
    <row r="345" spans="2:38" s="24" customFormat="1" ht="58.5" customHeight="1" x14ac:dyDescent="0.25">
      <c r="B345" s="156">
        <v>303</v>
      </c>
      <c r="C345" s="143" t="s">
        <v>230</v>
      </c>
      <c r="D345" s="153" t="s">
        <v>256</v>
      </c>
      <c r="E345" s="150">
        <v>7014065385</v>
      </c>
      <c r="F345" s="153" t="s">
        <v>257</v>
      </c>
      <c r="G345" s="139">
        <v>100</v>
      </c>
      <c r="H345" s="150" t="s">
        <v>48</v>
      </c>
      <c r="I345" s="55" t="s">
        <v>258</v>
      </c>
      <c r="J345" s="120" t="s">
        <v>48</v>
      </c>
      <c r="K345" s="120" t="s">
        <v>48</v>
      </c>
      <c r="L345" s="120">
        <v>4722.8999999999996</v>
      </c>
      <c r="M345" s="120">
        <v>4722.8999999999996</v>
      </c>
      <c r="N345" s="120" t="s">
        <v>48</v>
      </c>
      <c r="O345" s="120" t="s">
        <v>48</v>
      </c>
      <c r="P345" s="120">
        <v>4722.8999999999996</v>
      </c>
      <c r="Q345" s="120">
        <v>4722.8999999999996</v>
      </c>
      <c r="R345" s="36" t="s">
        <v>234</v>
      </c>
      <c r="S345" s="120" t="s">
        <v>48</v>
      </c>
      <c r="T345" s="120" t="s">
        <v>48</v>
      </c>
      <c r="U345" s="120">
        <v>83496</v>
      </c>
      <c r="V345" s="120">
        <v>83496</v>
      </c>
      <c r="W345" s="120" t="s">
        <v>48</v>
      </c>
      <c r="X345" s="120" t="s">
        <v>48</v>
      </c>
      <c r="Y345" s="120">
        <v>83496</v>
      </c>
      <c r="Z345" s="120">
        <v>83496</v>
      </c>
      <c r="AA345" s="108"/>
      <c r="AB345" s="108"/>
      <c r="AC345" s="108">
        <v>83496</v>
      </c>
      <c r="AD345" s="108">
        <v>83496</v>
      </c>
      <c r="AE345" s="15" t="s">
        <v>48</v>
      </c>
      <c r="AF345" s="15" t="s">
        <v>48</v>
      </c>
      <c r="AG345" s="15">
        <f t="shared" si="115"/>
        <v>1</v>
      </c>
      <c r="AH345" s="15">
        <f t="shared" si="115"/>
        <v>1</v>
      </c>
      <c r="AI345" s="15" t="s">
        <v>48</v>
      </c>
      <c r="AJ345" s="15" t="s">
        <v>48</v>
      </c>
      <c r="AK345" s="15">
        <f t="shared" si="116"/>
        <v>1</v>
      </c>
      <c r="AL345" s="15">
        <f t="shared" si="116"/>
        <v>1</v>
      </c>
    </row>
    <row r="346" spans="2:38" s="24" customFormat="1" ht="58.5" customHeight="1" x14ac:dyDescent="0.25">
      <c r="B346" s="205"/>
      <c r="C346" s="205"/>
      <c r="D346" s="155"/>
      <c r="E346" s="152"/>
      <c r="F346" s="155"/>
      <c r="G346" s="158"/>
      <c r="H346" s="152"/>
      <c r="I346" s="86" t="s">
        <v>236</v>
      </c>
      <c r="J346" s="120" t="s">
        <v>48</v>
      </c>
      <c r="K346" s="120" t="s">
        <v>48</v>
      </c>
      <c r="L346" s="120">
        <v>1612.7</v>
      </c>
      <c r="M346" s="120">
        <v>1612.7</v>
      </c>
      <c r="N346" s="120" t="s">
        <v>48</v>
      </c>
      <c r="O346" s="120" t="s">
        <v>48</v>
      </c>
      <c r="P346" s="120">
        <v>1612.7</v>
      </c>
      <c r="Q346" s="120">
        <v>1612.7</v>
      </c>
      <c r="R346" s="36" t="s">
        <v>234</v>
      </c>
      <c r="S346" s="120" t="s">
        <v>48</v>
      </c>
      <c r="T346" s="120" t="s">
        <v>48</v>
      </c>
      <c r="U346" s="120">
        <v>53998</v>
      </c>
      <c r="V346" s="120">
        <v>53998</v>
      </c>
      <c r="W346" s="120" t="s">
        <v>48</v>
      </c>
      <c r="X346" s="120" t="s">
        <v>48</v>
      </c>
      <c r="Y346" s="120">
        <v>53998</v>
      </c>
      <c r="Z346" s="120">
        <v>53998</v>
      </c>
      <c r="AA346" s="108"/>
      <c r="AB346" s="108"/>
      <c r="AC346" s="108">
        <v>53998</v>
      </c>
      <c r="AD346" s="108">
        <v>53998</v>
      </c>
      <c r="AE346" s="15" t="s">
        <v>48</v>
      </c>
      <c r="AF346" s="15" t="s">
        <v>48</v>
      </c>
      <c r="AG346" s="15">
        <f t="shared" si="115"/>
        <v>1</v>
      </c>
      <c r="AH346" s="15">
        <f t="shared" si="115"/>
        <v>1</v>
      </c>
      <c r="AI346" s="15" t="s">
        <v>48</v>
      </c>
      <c r="AJ346" s="15" t="s">
        <v>48</v>
      </c>
      <c r="AK346" s="15">
        <f t="shared" si="116"/>
        <v>1</v>
      </c>
      <c r="AL346" s="15">
        <f t="shared" si="116"/>
        <v>1</v>
      </c>
    </row>
    <row r="347" spans="2:38" s="24" customFormat="1" ht="58.5" customHeight="1" x14ac:dyDescent="0.25">
      <c r="B347" s="156">
        <v>304</v>
      </c>
      <c r="C347" s="143" t="s">
        <v>230</v>
      </c>
      <c r="D347" s="153" t="s">
        <v>259</v>
      </c>
      <c r="E347" s="150">
        <v>7014057320</v>
      </c>
      <c r="F347" s="153" t="s">
        <v>260</v>
      </c>
      <c r="G347" s="139">
        <v>100</v>
      </c>
      <c r="H347" s="150" t="s">
        <v>239</v>
      </c>
      <c r="I347" s="70" t="s">
        <v>224</v>
      </c>
      <c r="J347" s="120">
        <v>24566</v>
      </c>
      <c r="K347" s="120">
        <v>26347</v>
      </c>
      <c r="L347" s="120">
        <v>27494</v>
      </c>
      <c r="M347" s="120">
        <v>28105</v>
      </c>
      <c r="N347" s="120">
        <v>24566</v>
      </c>
      <c r="O347" s="120">
        <v>26347</v>
      </c>
      <c r="P347" s="120">
        <v>27491</v>
      </c>
      <c r="Q347" s="120">
        <v>28105</v>
      </c>
      <c r="R347" s="44" t="s">
        <v>56</v>
      </c>
      <c r="S347" s="120">
        <v>13929</v>
      </c>
      <c r="T347" s="120">
        <v>13401</v>
      </c>
      <c r="U347" s="120">
        <v>13420</v>
      </c>
      <c r="V347" s="120">
        <v>13420</v>
      </c>
      <c r="W347" s="120">
        <v>13920</v>
      </c>
      <c r="X347" s="120">
        <v>13401</v>
      </c>
      <c r="Y347" s="120">
        <v>13420</v>
      </c>
      <c r="Z347" s="120">
        <v>13420</v>
      </c>
      <c r="AA347" s="108"/>
      <c r="AB347" s="108">
        <v>710</v>
      </c>
      <c r="AC347" s="108">
        <v>475</v>
      </c>
      <c r="AD347" s="108" t="s">
        <v>48</v>
      </c>
      <c r="AE347" s="15">
        <f t="shared" si="115"/>
        <v>1</v>
      </c>
      <c r="AF347" s="15">
        <f t="shared" si="115"/>
        <v>1</v>
      </c>
      <c r="AG347" s="15">
        <f t="shared" si="115"/>
        <v>1.0001091266232585</v>
      </c>
      <c r="AH347" s="15">
        <f t="shared" si="115"/>
        <v>1</v>
      </c>
      <c r="AI347" s="15">
        <f t="shared" si="116"/>
        <v>1.0006465517241379</v>
      </c>
      <c r="AJ347" s="15">
        <f t="shared" si="116"/>
        <v>1</v>
      </c>
      <c r="AK347" s="15">
        <f t="shared" si="116"/>
        <v>1</v>
      </c>
      <c r="AL347" s="15">
        <f t="shared" si="116"/>
        <v>1</v>
      </c>
    </row>
    <row r="348" spans="2:38" s="24" customFormat="1" ht="58.5" customHeight="1" x14ac:dyDescent="0.25">
      <c r="B348" s="208"/>
      <c r="C348" s="208"/>
      <c r="D348" s="154"/>
      <c r="E348" s="151"/>
      <c r="F348" s="154"/>
      <c r="G348" s="157"/>
      <c r="H348" s="151"/>
      <c r="I348" s="70" t="s">
        <v>261</v>
      </c>
      <c r="J348" s="120">
        <v>2708</v>
      </c>
      <c r="K348" s="120">
        <v>2657</v>
      </c>
      <c r="L348" s="120">
        <v>2715</v>
      </c>
      <c r="M348" s="120">
        <v>2905</v>
      </c>
      <c r="N348" s="120">
        <v>2708</v>
      </c>
      <c r="O348" s="120">
        <v>2657</v>
      </c>
      <c r="P348" s="120">
        <v>2715</v>
      </c>
      <c r="Q348" s="120">
        <v>2835</v>
      </c>
      <c r="R348" s="36" t="s">
        <v>234</v>
      </c>
      <c r="S348" s="120">
        <v>90425</v>
      </c>
      <c r="T348" s="120">
        <v>69392</v>
      </c>
      <c r="U348" s="120">
        <v>70015</v>
      </c>
      <c r="V348" s="120">
        <v>70550</v>
      </c>
      <c r="W348" s="120">
        <v>90425</v>
      </c>
      <c r="X348" s="120">
        <v>69392</v>
      </c>
      <c r="Y348" s="120">
        <v>70015</v>
      </c>
      <c r="Z348" s="120">
        <v>70550</v>
      </c>
      <c r="AA348" s="108">
        <v>850</v>
      </c>
      <c r="AB348" s="108">
        <v>1631</v>
      </c>
      <c r="AC348" s="108">
        <v>558</v>
      </c>
      <c r="AD348" s="108">
        <v>609</v>
      </c>
      <c r="AE348" s="15">
        <f t="shared" si="115"/>
        <v>1</v>
      </c>
      <c r="AF348" s="15">
        <f t="shared" si="115"/>
        <v>1</v>
      </c>
      <c r="AG348" s="15">
        <f t="shared" si="115"/>
        <v>1</v>
      </c>
      <c r="AH348" s="15">
        <f t="shared" si="115"/>
        <v>1.0246913580246915</v>
      </c>
      <c r="AI348" s="15">
        <f t="shared" si="116"/>
        <v>1</v>
      </c>
      <c r="AJ348" s="15">
        <f t="shared" si="116"/>
        <v>1</v>
      </c>
      <c r="AK348" s="15">
        <f t="shared" si="116"/>
        <v>1</v>
      </c>
      <c r="AL348" s="15">
        <f t="shared" si="116"/>
        <v>1</v>
      </c>
    </row>
    <row r="349" spans="2:38" s="24" customFormat="1" ht="58.5" customHeight="1" x14ac:dyDescent="0.25">
      <c r="B349" s="208"/>
      <c r="C349" s="208"/>
      <c r="D349" s="154"/>
      <c r="E349" s="151"/>
      <c r="F349" s="154"/>
      <c r="G349" s="157"/>
      <c r="H349" s="151"/>
      <c r="I349" s="70" t="s">
        <v>236</v>
      </c>
      <c r="J349" s="120">
        <v>1962</v>
      </c>
      <c r="K349" s="120">
        <v>1790</v>
      </c>
      <c r="L349" s="120">
        <v>1850</v>
      </c>
      <c r="M349" s="120">
        <v>1960</v>
      </c>
      <c r="N349" s="120">
        <v>1962</v>
      </c>
      <c r="O349" s="120">
        <v>1790</v>
      </c>
      <c r="P349" s="120">
        <v>1850</v>
      </c>
      <c r="Q349" s="120">
        <v>1960</v>
      </c>
      <c r="R349" s="36" t="s">
        <v>234</v>
      </c>
      <c r="S349" s="120">
        <v>69374</v>
      </c>
      <c r="T349" s="120">
        <v>63298</v>
      </c>
      <c r="U349" s="120">
        <v>63522</v>
      </c>
      <c r="V349" s="120">
        <v>63522</v>
      </c>
      <c r="W349" s="120">
        <v>69374</v>
      </c>
      <c r="X349" s="120">
        <v>63298</v>
      </c>
      <c r="Y349" s="120">
        <v>63522</v>
      </c>
      <c r="Z349" s="120">
        <v>63522</v>
      </c>
      <c r="AA349" s="108"/>
      <c r="AB349" s="108"/>
      <c r="AC349" s="108"/>
      <c r="AD349" s="108"/>
      <c r="AE349" s="15">
        <f t="shared" si="115"/>
        <v>1</v>
      </c>
      <c r="AF349" s="15">
        <f t="shared" si="115"/>
        <v>1</v>
      </c>
      <c r="AG349" s="15">
        <f t="shared" si="115"/>
        <v>1</v>
      </c>
      <c r="AH349" s="15">
        <f t="shared" si="115"/>
        <v>1</v>
      </c>
      <c r="AI349" s="15">
        <f t="shared" si="116"/>
        <v>1</v>
      </c>
      <c r="AJ349" s="15">
        <f t="shared" si="116"/>
        <v>1</v>
      </c>
      <c r="AK349" s="15">
        <f t="shared" si="116"/>
        <v>1</v>
      </c>
      <c r="AL349" s="15">
        <f t="shared" si="116"/>
        <v>1</v>
      </c>
    </row>
    <row r="350" spans="2:38" s="24" customFormat="1" ht="58.5" customHeight="1" x14ac:dyDescent="0.25">
      <c r="B350" s="205"/>
      <c r="C350" s="205"/>
      <c r="D350" s="155"/>
      <c r="E350" s="152"/>
      <c r="F350" s="155"/>
      <c r="G350" s="158"/>
      <c r="H350" s="152"/>
      <c r="I350" s="70" t="s">
        <v>262</v>
      </c>
      <c r="J350" s="120">
        <v>871</v>
      </c>
      <c r="K350" s="120">
        <v>875</v>
      </c>
      <c r="L350" s="120">
        <v>895</v>
      </c>
      <c r="M350" s="120">
        <v>895</v>
      </c>
      <c r="N350" s="120">
        <v>871</v>
      </c>
      <c r="O350" s="120">
        <v>875</v>
      </c>
      <c r="P350" s="120">
        <v>895</v>
      </c>
      <c r="Q350" s="120">
        <v>895</v>
      </c>
      <c r="R350" s="36" t="s">
        <v>234</v>
      </c>
      <c r="S350" s="120">
        <v>4839</v>
      </c>
      <c r="T350" s="120">
        <v>4839</v>
      </c>
      <c r="U350" s="120">
        <v>4839</v>
      </c>
      <c r="V350" s="120">
        <v>4839</v>
      </c>
      <c r="W350" s="120">
        <v>4839</v>
      </c>
      <c r="X350" s="120">
        <v>4839</v>
      </c>
      <c r="Y350" s="120">
        <v>4839</v>
      </c>
      <c r="Z350" s="120">
        <v>4839</v>
      </c>
      <c r="AA350" s="108"/>
      <c r="AB350" s="108"/>
      <c r="AC350" s="108"/>
      <c r="AD350" s="108"/>
      <c r="AE350" s="15">
        <f t="shared" si="115"/>
        <v>1</v>
      </c>
      <c r="AF350" s="15">
        <f t="shared" si="115"/>
        <v>1</v>
      </c>
      <c r="AG350" s="15">
        <f t="shared" si="115"/>
        <v>1</v>
      </c>
      <c r="AH350" s="15">
        <f t="shared" si="115"/>
        <v>1</v>
      </c>
      <c r="AI350" s="15">
        <f t="shared" si="116"/>
        <v>1</v>
      </c>
      <c r="AJ350" s="15">
        <f t="shared" si="116"/>
        <v>1</v>
      </c>
      <c r="AK350" s="15">
        <f t="shared" si="116"/>
        <v>1</v>
      </c>
      <c r="AL350" s="15">
        <f t="shared" si="116"/>
        <v>1</v>
      </c>
    </row>
    <row r="351" spans="2:38" s="24" customFormat="1" ht="58.5" customHeight="1" x14ac:dyDescent="0.25">
      <c r="B351" s="156">
        <v>305</v>
      </c>
      <c r="C351" s="143" t="s">
        <v>230</v>
      </c>
      <c r="D351" s="153" t="s">
        <v>263</v>
      </c>
      <c r="E351" s="150">
        <v>7014059920</v>
      </c>
      <c r="F351" s="153" t="s">
        <v>264</v>
      </c>
      <c r="G351" s="139">
        <v>100</v>
      </c>
      <c r="H351" s="150" t="s">
        <v>239</v>
      </c>
      <c r="I351" s="130" t="s">
        <v>224</v>
      </c>
      <c r="J351" s="120">
        <v>4064</v>
      </c>
      <c r="K351" s="120">
        <v>3902</v>
      </c>
      <c r="L351" s="120">
        <v>4742</v>
      </c>
      <c r="M351" s="120">
        <v>3950</v>
      </c>
      <c r="N351" s="120">
        <v>4064</v>
      </c>
      <c r="O351" s="120">
        <v>3902</v>
      </c>
      <c r="P351" s="120">
        <v>4742</v>
      </c>
      <c r="Q351" s="120">
        <v>3950</v>
      </c>
      <c r="R351" s="133" t="s">
        <v>265</v>
      </c>
      <c r="S351" s="120">
        <v>750</v>
      </c>
      <c r="T351" s="120">
        <v>425</v>
      </c>
      <c r="U351" s="120">
        <v>730</v>
      </c>
      <c r="V351" s="120">
        <v>669</v>
      </c>
      <c r="W351" s="120">
        <v>750</v>
      </c>
      <c r="X351" s="120">
        <v>425</v>
      </c>
      <c r="Y351" s="120">
        <v>730</v>
      </c>
      <c r="Z351" s="120">
        <v>669</v>
      </c>
      <c r="AA351" s="108"/>
      <c r="AB351" s="108"/>
      <c r="AC351" s="108"/>
      <c r="AD351" s="108"/>
      <c r="AE351" s="15">
        <f t="shared" si="115"/>
        <v>1</v>
      </c>
      <c r="AF351" s="15">
        <f t="shared" si="115"/>
        <v>1</v>
      </c>
      <c r="AG351" s="15">
        <f t="shared" si="115"/>
        <v>1</v>
      </c>
      <c r="AH351" s="15">
        <f t="shared" si="115"/>
        <v>1</v>
      </c>
      <c r="AI351" s="15">
        <f t="shared" si="116"/>
        <v>1</v>
      </c>
      <c r="AJ351" s="15">
        <f t="shared" si="116"/>
        <v>1</v>
      </c>
      <c r="AK351" s="15">
        <f t="shared" si="116"/>
        <v>1</v>
      </c>
      <c r="AL351" s="15">
        <f t="shared" si="116"/>
        <v>1</v>
      </c>
    </row>
    <row r="352" spans="2:38" s="24" customFormat="1" ht="58.5" customHeight="1" x14ac:dyDescent="0.25">
      <c r="B352" s="142"/>
      <c r="C352" s="142"/>
      <c r="D352" s="155"/>
      <c r="E352" s="152"/>
      <c r="F352" s="155"/>
      <c r="G352" s="158"/>
      <c r="H352" s="152"/>
      <c r="I352" s="130" t="s">
        <v>261</v>
      </c>
      <c r="J352" s="120">
        <v>1714</v>
      </c>
      <c r="K352" s="120">
        <v>1860</v>
      </c>
      <c r="L352" s="120">
        <v>1963</v>
      </c>
      <c r="M352" s="120">
        <v>2014</v>
      </c>
      <c r="N352" s="120">
        <v>1714</v>
      </c>
      <c r="O352" s="120">
        <v>1860</v>
      </c>
      <c r="P352" s="120">
        <v>1963</v>
      </c>
      <c r="Q352" s="120">
        <v>2014</v>
      </c>
      <c r="R352" s="133" t="s">
        <v>245</v>
      </c>
      <c r="S352" s="120">
        <v>22.51</v>
      </c>
      <c r="T352" s="120">
        <v>22.76</v>
      </c>
      <c r="U352" s="120">
        <v>22.8</v>
      </c>
      <c r="V352" s="120">
        <v>23.7</v>
      </c>
      <c r="W352" s="120">
        <v>22.51</v>
      </c>
      <c r="X352" s="120">
        <v>22.76</v>
      </c>
      <c r="Y352" s="120">
        <v>22.8</v>
      </c>
      <c r="Z352" s="120">
        <v>23.7</v>
      </c>
      <c r="AA352" s="108"/>
      <c r="AB352" s="108"/>
      <c r="AC352" s="108"/>
      <c r="AD352" s="108"/>
      <c r="AE352" s="15">
        <f t="shared" si="115"/>
        <v>1</v>
      </c>
      <c r="AF352" s="15">
        <f t="shared" si="115"/>
        <v>1</v>
      </c>
      <c r="AG352" s="15">
        <f t="shared" si="115"/>
        <v>1</v>
      </c>
      <c r="AH352" s="15">
        <f t="shared" si="115"/>
        <v>1</v>
      </c>
      <c r="AI352" s="15">
        <f t="shared" si="116"/>
        <v>1</v>
      </c>
      <c r="AJ352" s="15">
        <f t="shared" si="116"/>
        <v>1</v>
      </c>
      <c r="AK352" s="15">
        <f t="shared" si="116"/>
        <v>1</v>
      </c>
      <c r="AL352" s="15">
        <f t="shared" si="116"/>
        <v>1</v>
      </c>
    </row>
    <row r="353" spans="2:38" s="24" customFormat="1" ht="58.5" customHeight="1" x14ac:dyDescent="0.25">
      <c r="B353" s="156">
        <v>306</v>
      </c>
      <c r="C353" s="143" t="s">
        <v>230</v>
      </c>
      <c r="D353" s="162" t="s">
        <v>266</v>
      </c>
      <c r="E353" s="150">
        <v>7014065145</v>
      </c>
      <c r="F353" s="153" t="s">
        <v>267</v>
      </c>
      <c r="G353" s="139">
        <v>100</v>
      </c>
      <c r="H353" s="150" t="s">
        <v>239</v>
      </c>
      <c r="I353" s="130" t="s">
        <v>258</v>
      </c>
      <c r="J353" s="120" t="s">
        <v>48</v>
      </c>
      <c r="K353" s="120">
        <v>985.44600000000003</v>
      </c>
      <c r="L353" s="120">
        <v>3498.1570000000002</v>
      </c>
      <c r="M353" s="120">
        <v>3498.1570000000002</v>
      </c>
      <c r="N353" s="120" t="s">
        <v>48</v>
      </c>
      <c r="O353" s="120">
        <v>985.44600000000003</v>
      </c>
      <c r="P353" s="120">
        <v>3498.1570000000002</v>
      </c>
      <c r="Q353" s="120">
        <v>3498.1570000000002</v>
      </c>
      <c r="R353" s="133" t="s">
        <v>245</v>
      </c>
      <c r="S353" s="120" t="s">
        <v>48</v>
      </c>
      <c r="T353" s="120" t="s">
        <v>48</v>
      </c>
      <c r="U353" s="120">
        <v>68.034000000000006</v>
      </c>
      <c r="V353" s="120">
        <v>68.034000000000006</v>
      </c>
      <c r="W353" s="120" t="s">
        <v>48</v>
      </c>
      <c r="X353" s="120" t="s">
        <v>48</v>
      </c>
      <c r="Y353" s="120">
        <v>68.034000000000006</v>
      </c>
      <c r="Z353" s="120">
        <v>68.034000000000006</v>
      </c>
      <c r="AA353" s="108"/>
      <c r="AB353" s="108"/>
      <c r="AC353" s="108"/>
      <c r="AD353" s="108"/>
      <c r="AE353" s="15" t="s">
        <v>48</v>
      </c>
      <c r="AF353" s="15">
        <f t="shared" si="115"/>
        <v>1</v>
      </c>
      <c r="AG353" s="15">
        <f t="shared" si="115"/>
        <v>1</v>
      </c>
      <c r="AH353" s="15">
        <f t="shared" si="115"/>
        <v>1</v>
      </c>
      <c r="AI353" s="15" t="s">
        <v>48</v>
      </c>
      <c r="AJ353" s="15" t="s">
        <v>48</v>
      </c>
      <c r="AK353" s="15">
        <f t="shared" si="116"/>
        <v>1</v>
      </c>
      <c r="AL353" s="15">
        <f t="shared" si="116"/>
        <v>1</v>
      </c>
    </row>
    <row r="354" spans="2:38" s="24" customFormat="1" ht="58.5" customHeight="1" x14ac:dyDescent="0.25">
      <c r="B354" s="161"/>
      <c r="C354" s="161"/>
      <c r="D354" s="162"/>
      <c r="E354" s="151"/>
      <c r="F354" s="154"/>
      <c r="G354" s="157"/>
      <c r="H354" s="151"/>
      <c r="I354" s="130" t="s">
        <v>268</v>
      </c>
      <c r="J354" s="120" t="s">
        <v>48</v>
      </c>
      <c r="K354" s="120">
        <v>3919.67</v>
      </c>
      <c r="L354" s="120">
        <v>10903.165000000001</v>
      </c>
      <c r="M354" s="120">
        <v>10903.165000000001</v>
      </c>
      <c r="N354" s="120" t="s">
        <v>48</v>
      </c>
      <c r="O354" s="120">
        <v>3919.67</v>
      </c>
      <c r="P354" s="120">
        <v>10903.165000000001</v>
      </c>
      <c r="Q354" s="120">
        <v>10903.165000000001</v>
      </c>
      <c r="R354" s="133" t="s">
        <v>246</v>
      </c>
      <c r="S354" s="120" t="s">
        <v>48</v>
      </c>
      <c r="T354" s="120">
        <v>2.2799999999999998</v>
      </c>
      <c r="U354" s="120">
        <v>6.1429999999999998</v>
      </c>
      <c r="V354" s="120">
        <v>6.1429999999999998</v>
      </c>
      <c r="W354" s="120">
        <v>0</v>
      </c>
      <c r="X354" s="120">
        <v>2.2799999999999998</v>
      </c>
      <c r="Y354" s="120">
        <v>6.1429999999999998</v>
      </c>
      <c r="Z354" s="120">
        <v>6.1429999999999998</v>
      </c>
      <c r="AA354" s="108"/>
      <c r="AB354" s="108"/>
      <c r="AC354" s="108"/>
      <c r="AD354" s="108"/>
      <c r="AE354" s="15" t="s">
        <v>48</v>
      </c>
      <c r="AF354" s="15">
        <f t="shared" si="115"/>
        <v>1</v>
      </c>
      <c r="AG354" s="15">
        <f t="shared" si="115"/>
        <v>1</v>
      </c>
      <c r="AH354" s="15">
        <f t="shared" si="115"/>
        <v>1</v>
      </c>
      <c r="AI354" s="15" t="s">
        <v>48</v>
      </c>
      <c r="AJ354" s="15">
        <f t="shared" si="116"/>
        <v>1</v>
      </c>
      <c r="AK354" s="15">
        <f t="shared" si="116"/>
        <v>1</v>
      </c>
      <c r="AL354" s="15">
        <f t="shared" si="116"/>
        <v>1</v>
      </c>
    </row>
    <row r="355" spans="2:38" s="24" customFormat="1" ht="58.5" customHeight="1" x14ac:dyDescent="0.25">
      <c r="B355" s="142"/>
      <c r="C355" s="142"/>
      <c r="D355" s="162"/>
      <c r="E355" s="152"/>
      <c r="F355" s="155"/>
      <c r="G355" s="158"/>
      <c r="H355" s="152"/>
      <c r="I355" s="130" t="s">
        <v>236</v>
      </c>
      <c r="J355" s="120" t="s">
        <v>48</v>
      </c>
      <c r="K355" s="120">
        <v>310.40499999999997</v>
      </c>
      <c r="L355" s="120">
        <v>1041.1400000000001</v>
      </c>
      <c r="M355" s="120">
        <v>1041.1400000000001</v>
      </c>
      <c r="N355" s="120" t="s">
        <v>48</v>
      </c>
      <c r="O355" s="120">
        <v>310.40499999999997</v>
      </c>
      <c r="P355" s="120">
        <v>1041.1400000000001</v>
      </c>
      <c r="Q355" s="120">
        <v>1041.1400000000001</v>
      </c>
      <c r="R355" s="133" t="s">
        <v>245</v>
      </c>
      <c r="S355" s="120" t="s">
        <v>48</v>
      </c>
      <c r="T355" s="120" t="s">
        <v>48</v>
      </c>
      <c r="U355" s="120">
        <v>32.652000000000001</v>
      </c>
      <c r="V355" s="120">
        <v>32.652000000000001</v>
      </c>
      <c r="W355" s="120" t="s">
        <v>48</v>
      </c>
      <c r="X355" s="120" t="s">
        <v>48</v>
      </c>
      <c r="Y355" s="120">
        <v>32.652000000000001</v>
      </c>
      <c r="Z355" s="120">
        <v>32.652000000000001</v>
      </c>
      <c r="AA355" s="108"/>
      <c r="AB355" s="108"/>
      <c r="AC355" s="108"/>
      <c r="AD355" s="108"/>
      <c r="AE355" s="15" t="s">
        <v>48</v>
      </c>
      <c r="AF355" s="15">
        <f t="shared" si="115"/>
        <v>1</v>
      </c>
      <c r="AG355" s="15">
        <f t="shared" si="115"/>
        <v>1</v>
      </c>
      <c r="AH355" s="15">
        <f t="shared" si="115"/>
        <v>1</v>
      </c>
      <c r="AI355" s="15" t="s">
        <v>48</v>
      </c>
      <c r="AJ355" s="15" t="s">
        <v>48</v>
      </c>
      <c r="AK355" s="15">
        <f t="shared" si="116"/>
        <v>1</v>
      </c>
      <c r="AL355" s="15">
        <f t="shared" si="116"/>
        <v>1</v>
      </c>
    </row>
    <row r="356" spans="2:38" s="24" customFormat="1" ht="58.5" customHeight="1" x14ac:dyDescent="0.25">
      <c r="B356" s="156">
        <v>307</v>
      </c>
      <c r="C356" s="143" t="s">
        <v>230</v>
      </c>
      <c r="D356" s="163" t="s">
        <v>269</v>
      </c>
      <c r="E356" s="150">
        <v>7014067128</v>
      </c>
      <c r="F356" s="153" t="s">
        <v>270</v>
      </c>
      <c r="G356" s="139">
        <v>100</v>
      </c>
      <c r="H356" s="150" t="s">
        <v>239</v>
      </c>
      <c r="I356" s="129" t="s">
        <v>224</v>
      </c>
      <c r="J356" s="18" t="s">
        <v>48</v>
      </c>
      <c r="K356" s="18" t="s">
        <v>48</v>
      </c>
      <c r="L356" s="18" t="s">
        <v>48</v>
      </c>
      <c r="M356" s="18">
        <v>2512.5</v>
      </c>
      <c r="N356" s="18" t="s">
        <v>48</v>
      </c>
      <c r="O356" s="18" t="s">
        <v>48</v>
      </c>
      <c r="P356" s="18" t="s">
        <v>48</v>
      </c>
      <c r="Q356" s="18">
        <v>2344</v>
      </c>
      <c r="R356" s="36" t="s">
        <v>88</v>
      </c>
      <c r="S356" s="18" t="s">
        <v>48</v>
      </c>
      <c r="T356" s="18" t="s">
        <v>48</v>
      </c>
      <c r="U356" s="18" t="s">
        <v>48</v>
      </c>
      <c r="V356" s="18">
        <v>509.44</v>
      </c>
      <c r="W356" s="18" t="s">
        <v>48</v>
      </c>
      <c r="X356" s="18" t="s">
        <v>48</v>
      </c>
      <c r="Y356" s="18" t="s">
        <v>48</v>
      </c>
      <c r="Z356" s="18">
        <v>509.44</v>
      </c>
      <c r="AA356" s="17"/>
      <c r="AB356" s="17"/>
      <c r="AC356" s="17"/>
      <c r="AD356" s="17"/>
      <c r="AE356" s="15" t="s">
        <v>48</v>
      </c>
      <c r="AF356" s="15" t="s">
        <v>48</v>
      </c>
      <c r="AG356" s="15" t="s">
        <v>48</v>
      </c>
      <c r="AH356" s="15">
        <v>1</v>
      </c>
      <c r="AI356" s="15" t="s">
        <v>48</v>
      </c>
      <c r="AJ356" s="15" t="s">
        <v>48</v>
      </c>
      <c r="AK356" s="15" t="s">
        <v>48</v>
      </c>
      <c r="AL356" s="15">
        <f t="shared" si="116"/>
        <v>1</v>
      </c>
    </row>
    <row r="357" spans="2:38" s="24" customFormat="1" ht="58.5" customHeight="1" x14ac:dyDescent="0.25">
      <c r="B357" s="142"/>
      <c r="C357" s="142"/>
      <c r="D357" s="163"/>
      <c r="E357" s="152"/>
      <c r="F357" s="155"/>
      <c r="G357" s="158"/>
      <c r="H357" s="152"/>
      <c r="I357" s="129" t="s">
        <v>271</v>
      </c>
      <c r="J357" s="18" t="s">
        <v>48</v>
      </c>
      <c r="K357" s="18" t="s">
        <v>48</v>
      </c>
      <c r="L357" s="18" t="s">
        <v>48</v>
      </c>
      <c r="M357" s="18">
        <v>829.6</v>
      </c>
      <c r="N357" s="18" t="s">
        <v>48</v>
      </c>
      <c r="O357" s="18" t="s">
        <v>48</v>
      </c>
      <c r="P357" s="18" t="s">
        <v>48</v>
      </c>
      <c r="Q357" s="18">
        <v>797.6</v>
      </c>
      <c r="R357" s="36" t="s">
        <v>234</v>
      </c>
      <c r="S357" s="18" t="s">
        <v>48</v>
      </c>
      <c r="T357" s="18" t="s">
        <v>48</v>
      </c>
      <c r="U357" s="18" t="s">
        <v>48</v>
      </c>
      <c r="V357" s="18">
        <v>7573</v>
      </c>
      <c r="W357" s="18" t="s">
        <v>48</v>
      </c>
      <c r="X357" s="18" t="s">
        <v>48</v>
      </c>
      <c r="Y357" s="18" t="s">
        <v>48</v>
      </c>
      <c r="Z357" s="18">
        <v>7573</v>
      </c>
      <c r="AA357" s="17"/>
      <c r="AB357" s="17"/>
      <c r="AC357" s="17"/>
      <c r="AD357" s="17"/>
      <c r="AE357" s="15" t="s">
        <v>48</v>
      </c>
      <c r="AF357" s="15" t="s">
        <v>48</v>
      </c>
      <c r="AG357" s="15" t="s">
        <v>48</v>
      </c>
      <c r="AH357" s="15">
        <v>1</v>
      </c>
      <c r="AI357" s="15" t="s">
        <v>48</v>
      </c>
      <c r="AJ357" s="15" t="s">
        <v>48</v>
      </c>
      <c r="AK357" s="15" t="s">
        <v>48</v>
      </c>
      <c r="AL357" s="15">
        <f t="shared" si="116"/>
        <v>1</v>
      </c>
    </row>
    <row r="358" spans="2:38" s="24" customFormat="1" ht="58.5" customHeight="1" x14ac:dyDescent="0.25">
      <c r="B358" s="134">
        <v>308</v>
      </c>
      <c r="C358" s="36" t="s">
        <v>230</v>
      </c>
      <c r="D358" s="130" t="s">
        <v>272</v>
      </c>
      <c r="E358" s="133">
        <v>7014039699</v>
      </c>
      <c r="F358" s="153" t="s">
        <v>273</v>
      </c>
      <c r="G358" s="129">
        <v>100</v>
      </c>
      <c r="H358" s="130" t="s">
        <v>123</v>
      </c>
      <c r="I358" s="133" t="s">
        <v>274</v>
      </c>
      <c r="J358" s="120" t="s">
        <v>48</v>
      </c>
      <c r="K358" s="120" t="s">
        <v>48</v>
      </c>
      <c r="L358" s="120" t="s">
        <v>48</v>
      </c>
      <c r="M358" s="120" t="s">
        <v>48</v>
      </c>
      <c r="N358" s="120" t="s">
        <v>48</v>
      </c>
      <c r="O358" s="120" t="s">
        <v>48</v>
      </c>
      <c r="P358" s="120" t="s">
        <v>48</v>
      </c>
      <c r="Q358" s="120" t="s">
        <v>48</v>
      </c>
      <c r="R358" s="133" t="s">
        <v>275</v>
      </c>
      <c r="S358" s="120">
        <v>230</v>
      </c>
      <c r="T358" s="120">
        <v>245</v>
      </c>
      <c r="U358" s="120">
        <v>245</v>
      </c>
      <c r="V358" s="120">
        <v>246</v>
      </c>
      <c r="W358" s="120">
        <v>1030</v>
      </c>
      <c r="X358" s="120">
        <v>1062</v>
      </c>
      <c r="Y358" s="120">
        <v>1064</v>
      </c>
      <c r="Z358" s="120">
        <v>1065</v>
      </c>
      <c r="AA358" s="108">
        <v>9689.7999999999993</v>
      </c>
      <c r="AB358" s="108">
        <v>8283.9</v>
      </c>
      <c r="AC358" s="108">
        <v>8670.9</v>
      </c>
      <c r="AD358" s="108">
        <v>8066.2</v>
      </c>
      <c r="AE358" s="15" t="s">
        <v>48</v>
      </c>
      <c r="AF358" s="15" t="s">
        <v>48</v>
      </c>
      <c r="AG358" s="15" t="s">
        <v>48</v>
      </c>
      <c r="AH358" s="15" t="s">
        <v>48</v>
      </c>
      <c r="AI358" s="15">
        <f t="shared" si="116"/>
        <v>0.22330097087378642</v>
      </c>
      <c r="AJ358" s="15">
        <f t="shared" si="116"/>
        <v>0.23069679849340866</v>
      </c>
      <c r="AK358" s="15">
        <f t="shared" si="116"/>
        <v>0.23026315789473684</v>
      </c>
      <c r="AL358" s="15">
        <f t="shared" si="116"/>
        <v>0.23098591549295774</v>
      </c>
    </row>
    <row r="359" spans="2:38" s="24" customFormat="1" ht="58.5" customHeight="1" x14ac:dyDescent="0.25">
      <c r="B359" s="134">
        <v>309</v>
      </c>
      <c r="C359" s="36" t="s">
        <v>230</v>
      </c>
      <c r="D359" s="130" t="s">
        <v>276</v>
      </c>
      <c r="E359" s="133">
        <v>7014036627</v>
      </c>
      <c r="F359" s="154"/>
      <c r="G359" s="129">
        <v>100</v>
      </c>
      <c r="H359" s="130" t="s">
        <v>123</v>
      </c>
      <c r="I359" s="133" t="s">
        <v>274</v>
      </c>
      <c r="J359" s="120" t="s">
        <v>48</v>
      </c>
      <c r="K359" s="120" t="s">
        <v>48</v>
      </c>
      <c r="L359" s="120" t="s">
        <v>48</v>
      </c>
      <c r="M359" s="120" t="s">
        <v>48</v>
      </c>
      <c r="N359" s="120" t="s">
        <v>48</v>
      </c>
      <c r="O359" s="120" t="s">
        <v>48</v>
      </c>
      <c r="P359" s="120" t="s">
        <v>48</v>
      </c>
      <c r="Q359" s="120" t="s">
        <v>48</v>
      </c>
      <c r="R359" s="133" t="s">
        <v>275</v>
      </c>
      <c r="S359" s="120">
        <v>249</v>
      </c>
      <c r="T359" s="120">
        <v>240</v>
      </c>
      <c r="U359" s="120">
        <v>235</v>
      </c>
      <c r="V359" s="120">
        <v>235</v>
      </c>
      <c r="W359" s="120">
        <v>1030</v>
      </c>
      <c r="X359" s="120">
        <v>1062</v>
      </c>
      <c r="Y359" s="120">
        <v>1064</v>
      </c>
      <c r="Z359" s="120">
        <v>1065</v>
      </c>
      <c r="AA359" s="108">
        <v>8307.6</v>
      </c>
      <c r="AB359" s="108">
        <v>8735</v>
      </c>
      <c r="AC359" s="108">
        <v>9631.1</v>
      </c>
      <c r="AD359" s="108">
        <v>9704.7000000000007</v>
      </c>
      <c r="AE359" s="15" t="s">
        <v>48</v>
      </c>
      <c r="AF359" s="15" t="s">
        <v>48</v>
      </c>
      <c r="AG359" s="15" t="s">
        <v>48</v>
      </c>
      <c r="AH359" s="15" t="s">
        <v>48</v>
      </c>
      <c r="AI359" s="15">
        <f t="shared" si="116"/>
        <v>0.24174757281553397</v>
      </c>
      <c r="AJ359" s="15">
        <f t="shared" si="116"/>
        <v>0.22598870056497175</v>
      </c>
      <c r="AK359" s="15">
        <f t="shared" si="116"/>
        <v>0.22086466165413535</v>
      </c>
      <c r="AL359" s="15">
        <f t="shared" si="116"/>
        <v>0.22065727699530516</v>
      </c>
    </row>
    <row r="360" spans="2:38" s="24" customFormat="1" ht="58.5" customHeight="1" x14ac:dyDescent="0.25">
      <c r="B360" s="134">
        <v>310</v>
      </c>
      <c r="C360" s="36" t="s">
        <v>230</v>
      </c>
      <c r="D360" s="130" t="s">
        <v>277</v>
      </c>
      <c r="E360" s="133">
        <v>7014044106</v>
      </c>
      <c r="F360" s="154"/>
      <c r="G360" s="129">
        <v>100</v>
      </c>
      <c r="H360" s="130" t="s">
        <v>123</v>
      </c>
      <c r="I360" s="133" t="s">
        <v>274</v>
      </c>
      <c r="J360" s="120" t="s">
        <v>48</v>
      </c>
      <c r="K360" s="120" t="s">
        <v>48</v>
      </c>
      <c r="L360" s="120" t="s">
        <v>48</v>
      </c>
      <c r="M360" s="120" t="s">
        <v>48</v>
      </c>
      <c r="N360" s="120" t="s">
        <v>48</v>
      </c>
      <c r="O360" s="120" t="s">
        <v>48</v>
      </c>
      <c r="P360" s="120" t="s">
        <v>48</v>
      </c>
      <c r="Q360" s="120" t="s">
        <v>48</v>
      </c>
      <c r="R360" s="133" t="s">
        <v>275</v>
      </c>
      <c r="S360" s="120">
        <v>297</v>
      </c>
      <c r="T360" s="120">
        <v>323</v>
      </c>
      <c r="U360" s="120">
        <v>330</v>
      </c>
      <c r="V360" s="120">
        <v>330</v>
      </c>
      <c r="W360" s="120">
        <v>1030</v>
      </c>
      <c r="X360" s="120">
        <v>1062</v>
      </c>
      <c r="Y360" s="120">
        <v>1064</v>
      </c>
      <c r="Z360" s="120">
        <v>1065</v>
      </c>
      <c r="AA360" s="108">
        <v>12725.8</v>
      </c>
      <c r="AB360" s="108">
        <v>12995.5</v>
      </c>
      <c r="AC360" s="108">
        <v>14378.8</v>
      </c>
      <c r="AD360" s="108">
        <v>13545.6</v>
      </c>
      <c r="AE360" s="15" t="s">
        <v>48</v>
      </c>
      <c r="AF360" s="15" t="s">
        <v>48</v>
      </c>
      <c r="AG360" s="15" t="s">
        <v>48</v>
      </c>
      <c r="AH360" s="15" t="s">
        <v>48</v>
      </c>
      <c r="AI360" s="15">
        <f t="shared" si="116"/>
        <v>0.28834951456310681</v>
      </c>
      <c r="AJ360" s="15">
        <f t="shared" si="116"/>
        <v>0.30414312617702449</v>
      </c>
      <c r="AK360" s="15">
        <f t="shared" si="116"/>
        <v>0.31015037593984962</v>
      </c>
      <c r="AL360" s="15">
        <f t="shared" si="116"/>
        <v>0.30985915492957744</v>
      </c>
    </row>
    <row r="361" spans="2:38" s="24" customFormat="1" ht="58.5" customHeight="1" x14ac:dyDescent="0.25">
      <c r="B361" s="134">
        <v>311</v>
      </c>
      <c r="C361" s="36" t="s">
        <v>230</v>
      </c>
      <c r="D361" s="130" t="s">
        <v>278</v>
      </c>
      <c r="E361" s="133">
        <v>7014032326</v>
      </c>
      <c r="F361" s="154"/>
      <c r="G361" s="129">
        <v>100</v>
      </c>
      <c r="H361" s="130" t="s">
        <v>123</v>
      </c>
      <c r="I361" s="133" t="s">
        <v>274</v>
      </c>
      <c r="J361" s="120" t="s">
        <v>48</v>
      </c>
      <c r="K361" s="120" t="s">
        <v>48</v>
      </c>
      <c r="L361" s="120" t="s">
        <v>48</v>
      </c>
      <c r="M361" s="120" t="s">
        <v>48</v>
      </c>
      <c r="N361" s="120" t="s">
        <v>48</v>
      </c>
      <c r="O361" s="120" t="s">
        <v>48</v>
      </c>
      <c r="P361" s="120" t="s">
        <v>48</v>
      </c>
      <c r="Q361" s="120" t="s">
        <v>48</v>
      </c>
      <c r="R361" s="133" t="s">
        <v>275</v>
      </c>
      <c r="S361" s="120">
        <v>254</v>
      </c>
      <c r="T361" s="120">
        <v>254</v>
      </c>
      <c r="U361" s="120">
        <v>254</v>
      </c>
      <c r="V361" s="120">
        <v>254</v>
      </c>
      <c r="W361" s="120">
        <v>1030</v>
      </c>
      <c r="X361" s="120">
        <v>1062</v>
      </c>
      <c r="Y361" s="120">
        <v>1064</v>
      </c>
      <c r="Z361" s="120">
        <v>1065</v>
      </c>
      <c r="AA361" s="108">
        <v>8743.7000000000007</v>
      </c>
      <c r="AB361" s="108">
        <v>8290.2000000000007</v>
      </c>
      <c r="AC361" s="108">
        <v>9007.9</v>
      </c>
      <c r="AD361" s="108">
        <v>8396.5</v>
      </c>
      <c r="AE361" s="15" t="s">
        <v>48</v>
      </c>
      <c r="AF361" s="15" t="s">
        <v>48</v>
      </c>
      <c r="AG361" s="15" t="s">
        <v>48</v>
      </c>
      <c r="AH361" s="15" t="s">
        <v>48</v>
      </c>
      <c r="AI361" s="15">
        <f t="shared" si="116"/>
        <v>0.24660194174757283</v>
      </c>
      <c r="AJ361" s="15">
        <f t="shared" si="116"/>
        <v>0.2391713747645951</v>
      </c>
      <c r="AK361" s="15">
        <f t="shared" si="116"/>
        <v>0.2387218045112782</v>
      </c>
      <c r="AL361" s="15">
        <f t="shared" si="116"/>
        <v>0.23849765258215963</v>
      </c>
    </row>
    <row r="362" spans="2:38" s="24" customFormat="1" ht="58.5" customHeight="1" x14ac:dyDescent="0.25">
      <c r="B362" s="134">
        <v>312</v>
      </c>
      <c r="C362" s="36" t="s">
        <v>230</v>
      </c>
      <c r="D362" s="130" t="s">
        <v>279</v>
      </c>
      <c r="E362" s="133">
        <v>7014019903</v>
      </c>
      <c r="F362" s="154"/>
      <c r="G362" s="129">
        <v>100</v>
      </c>
      <c r="H362" s="133" t="s">
        <v>48</v>
      </c>
      <c r="I362" s="133" t="s">
        <v>280</v>
      </c>
      <c r="J362" s="120" t="s">
        <v>48</v>
      </c>
      <c r="K362" s="120" t="s">
        <v>48</v>
      </c>
      <c r="L362" s="120" t="s">
        <v>48</v>
      </c>
      <c r="M362" s="120" t="s">
        <v>48</v>
      </c>
      <c r="N362" s="120" t="s">
        <v>48</v>
      </c>
      <c r="O362" s="120" t="s">
        <v>48</v>
      </c>
      <c r="P362" s="120" t="s">
        <v>48</v>
      </c>
      <c r="Q362" s="120" t="s">
        <v>48</v>
      </c>
      <c r="R362" s="133" t="s">
        <v>275</v>
      </c>
      <c r="S362" s="120">
        <v>28350</v>
      </c>
      <c r="T362" s="120">
        <v>215254</v>
      </c>
      <c r="U362" s="120">
        <v>207834</v>
      </c>
      <c r="V362" s="120">
        <v>215254</v>
      </c>
      <c r="W362" s="120">
        <v>28350</v>
      </c>
      <c r="X362" s="120">
        <v>215254</v>
      </c>
      <c r="Y362" s="120">
        <v>207834</v>
      </c>
      <c r="Z362" s="120">
        <v>215254</v>
      </c>
      <c r="AA362" s="108">
        <v>8373.9</v>
      </c>
      <c r="AB362" s="108">
        <v>44151.1</v>
      </c>
      <c r="AC362" s="108">
        <v>39900.199999999997</v>
      </c>
      <c r="AD362" s="108">
        <v>37198.300000000003</v>
      </c>
      <c r="AE362" s="15" t="s">
        <v>48</v>
      </c>
      <c r="AF362" s="15" t="s">
        <v>48</v>
      </c>
      <c r="AG362" s="15" t="s">
        <v>48</v>
      </c>
      <c r="AH362" s="15" t="s">
        <v>48</v>
      </c>
      <c r="AI362" s="15">
        <f t="shared" si="116"/>
        <v>1</v>
      </c>
      <c r="AJ362" s="15">
        <f t="shared" si="116"/>
        <v>1</v>
      </c>
      <c r="AK362" s="15">
        <f t="shared" si="116"/>
        <v>1</v>
      </c>
      <c r="AL362" s="15">
        <f t="shared" si="116"/>
        <v>1</v>
      </c>
    </row>
    <row r="363" spans="2:38" s="24" customFormat="1" ht="58.5" customHeight="1" x14ac:dyDescent="0.25">
      <c r="B363" s="134">
        <v>313</v>
      </c>
      <c r="C363" s="36" t="s">
        <v>230</v>
      </c>
      <c r="D363" s="130" t="s">
        <v>281</v>
      </c>
      <c r="E363" s="133">
        <v>7014038744</v>
      </c>
      <c r="F363" s="154"/>
      <c r="G363" s="129">
        <v>100</v>
      </c>
      <c r="H363" s="130" t="s">
        <v>123</v>
      </c>
      <c r="I363" s="133" t="s">
        <v>274</v>
      </c>
      <c r="J363" s="120" t="s">
        <v>48</v>
      </c>
      <c r="K363" s="120" t="s">
        <v>48</v>
      </c>
      <c r="L363" s="120" t="s">
        <v>48</v>
      </c>
      <c r="M363" s="120" t="s">
        <v>48</v>
      </c>
      <c r="N363" s="120" t="s">
        <v>48</v>
      </c>
      <c r="O363" s="120" t="s">
        <v>48</v>
      </c>
      <c r="P363" s="120" t="s">
        <v>48</v>
      </c>
      <c r="Q363" s="120" t="s">
        <v>48</v>
      </c>
      <c r="R363" s="133" t="s">
        <v>282</v>
      </c>
      <c r="S363" s="120">
        <v>1600</v>
      </c>
      <c r="T363" s="120">
        <v>3000</v>
      </c>
      <c r="U363" s="120">
        <v>3000</v>
      </c>
      <c r="V363" s="120">
        <v>3000</v>
      </c>
      <c r="W363" s="120">
        <v>1600</v>
      </c>
      <c r="X363" s="120">
        <v>3000</v>
      </c>
      <c r="Y363" s="120">
        <v>3000</v>
      </c>
      <c r="Z363" s="120">
        <v>3000</v>
      </c>
      <c r="AA363" s="108">
        <v>7332</v>
      </c>
      <c r="AB363" s="108">
        <v>11780.3</v>
      </c>
      <c r="AC363" s="108">
        <v>10892.3</v>
      </c>
      <c r="AD363" s="108">
        <v>9740</v>
      </c>
      <c r="AE363" s="15" t="s">
        <v>48</v>
      </c>
      <c r="AF363" s="15" t="s">
        <v>48</v>
      </c>
      <c r="AG363" s="15" t="s">
        <v>48</v>
      </c>
      <c r="AH363" s="15" t="s">
        <v>48</v>
      </c>
      <c r="AI363" s="15">
        <f t="shared" si="116"/>
        <v>1</v>
      </c>
      <c r="AJ363" s="15">
        <f t="shared" si="116"/>
        <v>1</v>
      </c>
      <c r="AK363" s="15">
        <f t="shared" si="116"/>
        <v>1</v>
      </c>
      <c r="AL363" s="15">
        <f t="shared" si="116"/>
        <v>1</v>
      </c>
    </row>
    <row r="364" spans="2:38" s="24" customFormat="1" ht="58.5" customHeight="1" x14ac:dyDescent="0.25">
      <c r="B364" s="134">
        <v>314</v>
      </c>
      <c r="C364" s="36" t="s">
        <v>230</v>
      </c>
      <c r="D364" s="130" t="s">
        <v>283</v>
      </c>
      <c r="E364" s="133">
        <v>7014045653</v>
      </c>
      <c r="F364" s="154"/>
      <c r="G364" s="129">
        <v>100</v>
      </c>
      <c r="H364" s="133" t="s">
        <v>48</v>
      </c>
      <c r="I364" s="133" t="s">
        <v>284</v>
      </c>
      <c r="J364" s="120" t="s">
        <v>48</v>
      </c>
      <c r="K364" s="120" t="s">
        <v>48</v>
      </c>
      <c r="L364" s="120" t="s">
        <v>48</v>
      </c>
      <c r="M364" s="120" t="s">
        <v>48</v>
      </c>
      <c r="N364" s="120" t="s">
        <v>48</v>
      </c>
      <c r="O364" s="120" t="s">
        <v>48</v>
      </c>
      <c r="P364" s="120" t="s">
        <v>48</v>
      </c>
      <c r="Q364" s="120" t="s">
        <v>48</v>
      </c>
      <c r="R364" s="133" t="s">
        <v>282</v>
      </c>
      <c r="S364" s="120" t="s">
        <v>48</v>
      </c>
      <c r="T364" s="120">
        <v>185</v>
      </c>
      <c r="U364" s="120">
        <v>187</v>
      </c>
      <c r="V364" s="120">
        <v>187</v>
      </c>
      <c r="W364" s="120" t="s">
        <v>48</v>
      </c>
      <c r="X364" s="120">
        <v>1262</v>
      </c>
      <c r="Y364" s="120">
        <v>1624</v>
      </c>
      <c r="Z364" s="120">
        <v>1880</v>
      </c>
      <c r="AA364" s="108"/>
      <c r="AB364" s="108">
        <v>8835.7000000000007</v>
      </c>
      <c r="AC364" s="108">
        <v>10596</v>
      </c>
      <c r="AD364" s="108">
        <v>11420.1</v>
      </c>
      <c r="AE364" s="15" t="s">
        <v>48</v>
      </c>
      <c r="AF364" s="15" t="s">
        <v>48</v>
      </c>
      <c r="AG364" s="15" t="s">
        <v>48</v>
      </c>
      <c r="AH364" s="15" t="s">
        <v>48</v>
      </c>
      <c r="AI364" s="15" t="s">
        <v>48</v>
      </c>
      <c r="AJ364" s="15">
        <f t="shared" si="116"/>
        <v>0.14659270998415214</v>
      </c>
      <c r="AK364" s="15">
        <f t="shared" si="116"/>
        <v>0.11514778325123153</v>
      </c>
      <c r="AL364" s="15">
        <f t="shared" si="116"/>
        <v>9.9468085106382984E-2</v>
      </c>
    </row>
    <row r="365" spans="2:38" s="24" customFormat="1" ht="58.5" customHeight="1" x14ac:dyDescent="0.25">
      <c r="B365" s="134">
        <v>315</v>
      </c>
      <c r="C365" s="36" t="s">
        <v>230</v>
      </c>
      <c r="D365" s="130" t="s">
        <v>285</v>
      </c>
      <c r="E365" s="133"/>
      <c r="F365" s="154"/>
      <c r="G365" s="129">
        <v>100</v>
      </c>
      <c r="H365" s="133" t="s">
        <v>48</v>
      </c>
      <c r="I365" s="133" t="s">
        <v>284</v>
      </c>
      <c r="J365" s="120" t="s">
        <v>48</v>
      </c>
      <c r="K365" s="120" t="s">
        <v>48</v>
      </c>
      <c r="L365" s="120" t="s">
        <v>48</v>
      </c>
      <c r="M365" s="120" t="s">
        <v>48</v>
      </c>
      <c r="N365" s="120" t="s">
        <v>48</v>
      </c>
      <c r="O365" s="120" t="s">
        <v>48</v>
      </c>
      <c r="P365" s="120" t="s">
        <v>48</v>
      </c>
      <c r="Q365" s="120" t="s">
        <v>48</v>
      </c>
      <c r="R365" s="133" t="s">
        <v>282</v>
      </c>
      <c r="S365" s="120" t="s">
        <v>48</v>
      </c>
      <c r="T365" s="120">
        <v>171</v>
      </c>
      <c r="U365" s="120">
        <v>246</v>
      </c>
      <c r="V365" s="120">
        <v>246</v>
      </c>
      <c r="W365" s="120" t="s">
        <v>48</v>
      </c>
      <c r="X365" s="120">
        <v>1262</v>
      </c>
      <c r="Y365" s="120">
        <v>1624</v>
      </c>
      <c r="Z365" s="120">
        <v>1880</v>
      </c>
      <c r="AA365" s="108"/>
      <c r="AB365" s="108">
        <v>14885.2</v>
      </c>
      <c r="AC365" s="108">
        <v>14089.1</v>
      </c>
      <c r="AD365" s="108">
        <v>15731.5</v>
      </c>
      <c r="AE365" s="15" t="s">
        <v>48</v>
      </c>
      <c r="AF365" s="15" t="s">
        <v>48</v>
      </c>
      <c r="AG365" s="15" t="s">
        <v>48</v>
      </c>
      <c r="AH365" s="15" t="s">
        <v>48</v>
      </c>
      <c r="AI365" s="15" t="s">
        <v>48</v>
      </c>
      <c r="AJ365" s="15">
        <f t="shared" si="116"/>
        <v>0.13549920760697307</v>
      </c>
      <c r="AK365" s="15">
        <f t="shared" si="116"/>
        <v>0.15147783251231528</v>
      </c>
      <c r="AL365" s="15">
        <f t="shared" si="116"/>
        <v>0.13085106382978723</v>
      </c>
    </row>
    <row r="366" spans="2:38" s="24" customFormat="1" ht="58.5" customHeight="1" x14ac:dyDescent="0.25">
      <c r="B366" s="134">
        <v>316</v>
      </c>
      <c r="C366" s="36" t="s">
        <v>230</v>
      </c>
      <c r="D366" s="130" t="s">
        <v>286</v>
      </c>
      <c r="E366" s="133">
        <v>7014032855</v>
      </c>
      <c r="F366" s="154"/>
      <c r="G366" s="129">
        <v>100</v>
      </c>
      <c r="H366" s="133" t="s">
        <v>48</v>
      </c>
      <c r="I366" s="133" t="s">
        <v>284</v>
      </c>
      <c r="J366" s="120" t="s">
        <v>48</v>
      </c>
      <c r="K366" s="120" t="s">
        <v>48</v>
      </c>
      <c r="L366" s="120" t="s">
        <v>48</v>
      </c>
      <c r="M366" s="120" t="s">
        <v>48</v>
      </c>
      <c r="N366" s="120" t="s">
        <v>48</v>
      </c>
      <c r="O366" s="120" t="s">
        <v>48</v>
      </c>
      <c r="P366" s="120" t="s">
        <v>48</v>
      </c>
      <c r="Q366" s="120" t="s">
        <v>48</v>
      </c>
      <c r="R366" s="133" t="s">
        <v>282</v>
      </c>
      <c r="S366" s="120" t="s">
        <v>48</v>
      </c>
      <c r="T366" s="120">
        <v>64</v>
      </c>
      <c r="U366" s="120">
        <v>64</v>
      </c>
      <c r="V366" s="120">
        <v>64</v>
      </c>
      <c r="W366" s="120" t="s">
        <v>48</v>
      </c>
      <c r="X366" s="120">
        <v>1262</v>
      </c>
      <c r="Y366" s="120">
        <v>1624</v>
      </c>
      <c r="Z366" s="120">
        <v>1880</v>
      </c>
      <c r="AA366" s="108"/>
      <c r="AB366" s="108">
        <v>1970.6</v>
      </c>
      <c r="AC366" s="108">
        <v>3528.1</v>
      </c>
      <c r="AD366" s="108">
        <v>3520.9</v>
      </c>
      <c r="AE366" s="15" t="s">
        <v>48</v>
      </c>
      <c r="AF366" s="15" t="s">
        <v>48</v>
      </c>
      <c r="AG366" s="15" t="s">
        <v>48</v>
      </c>
      <c r="AH366" s="15" t="s">
        <v>48</v>
      </c>
      <c r="AI366" s="15" t="s">
        <v>48</v>
      </c>
      <c r="AJ366" s="15">
        <f t="shared" ref="AJ366:AL375" si="117">T366/X366</f>
        <v>5.0713153724247229E-2</v>
      </c>
      <c r="AK366" s="15">
        <f t="shared" si="117"/>
        <v>3.9408866995073892E-2</v>
      </c>
      <c r="AL366" s="15">
        <f t="shared" si="117"/>
        <v>3.4042553191489362E-2</v>
      </c>
    </row>
    <row r="367" spans="2:38" s="24" customFormat="1" ht="58.5" customHeight="1" x14ac:dyDescent="0.25">
      <c r="B367" s="134">
        <v>317</v>
      </c>
      <c r="C367" s="36" t="s">
        <v>230</v>
      </c>
      <c r="D367" s="130" t="s">
        <v>287</v>
      </c>
      <c r="E367" s="133">
        <v>7014049136</v>
      </c>
      <c r="F367" s="154"/>
      <c r="G367" s="129">
        <v>100</v>
      </c>
      <c r="H367" s="133" t="s">
        <v>48</v>
      </c>
      <c r="I367" s="133" t="s">
        <v>284</v>
      </c>
      <c r="J367" s="120" t="s">
        <v>48</v>
      </c>
      <c r="K367" s="120" t="s">
        <v>48</v>
      </c>
      <c r="L367" s="120" t="s">
        <v>48</v>
      </c>
      <c r="M367" s="120" t="s">
        <v>48</v>
      </c>
      <c r="N367" s="120" t="s">
        <v>48</v>
      </c>
      <c r="O367" s="120" t="s">
        <v>48</v>
      </c>
      <c r="P367" s="120" t="s">
        <v>48</v>
      </c>
      <c r="Q367" s="120" t="s">
        <v>48</v>
      </c>
      <c r="R367" s="133" t="s">
        <v>282</v>
      </c>
      <c r="S367" s="120" t="s">
        <v>48</v>
      </c>
      <c r="T367" s="120">
        <v>60</v>
      </c>
      <c r="U367" s="120">
        <v>124</v>
      </c>
      <c r="V367" s="120">
        <v>150</v>
      </c>
      <c r="W367" s="120" t="s">
        <v>48</v>
      </c>
      <c r="X367" s="120">
        <v>1262</v>
      </c>
      <c r="Y367" s="120">
        <v>1624</v>
      </c>
      <c r="Z367" s="120">
        <v>1880</v>
      </c>
      <c r="AA367" s="108"/>
      <c r="AB367" s="108">
        <v>5586.1</v>
      </c>
      <c r="AC367" s="108">
        <v>7145.4</v>
      </c>
      <c r="AD367" s="108">
        <v>7157.8</v>
      </c>
      <c r="AE367" s="15" t="s">
        <v>48</v>
      </c>
      <c r="AF367" s="15" t="s">
        <v>48</v>
      </c>
      <c r="AG367" s="15" t="s">
        <v>48</v>
      </c>
      <c r="AH367" s="15" t="s">
        <v>48</v>
      </c>
      <c r="AI367" s="15" t="s">
        <v>48</v>
      </c>
      <c r="AJ367" s="15">
        <f t="shared" si="117"/>
        <v>4.7543581616481777E-2</v>
      </c>
      <c r="AK367" s="15">
        <f t="shared" si="117"/>
        <v>7.6354679802955669E-2</v>
      </c>
      <c r="AL367" s="15">
        <f t="shared" si="117"/>
        <v>7.9787234042553196E-2</v>
      </c>
    </row>
    <row r="368" spans="2:38" s="24" customFormat="1" ht="58.5" customHeight="1" x14ac:dyDescent="0.25">
      <c r="B368" s="134">
        <v>318</v>
      </c>
      <c r="C368" s="36" t="s">
        <v>230</v>
      </c>
      <c r="D368" s="130" t="s">
        <v>288</v>
      </c>
      <c r="E368" s="133">
        <v>7014044032</v>
      </c>
      <c r="F368" s="154"/>
      <c r="G368" s="129">
        <v>100</v>
      </c>
      <c r="H368" s="133" t="s">
        <v>48</v>
      </c>
      <c r="I368" s="133" t="s">
        <v>284</v>
      </c>
      <c r="J368" s="120" t="s">
        <v>48</v>
      </c>
      <c r="K368" s="120" t="s">
        <v>48</v>
      </c>
      <c r="L368" s="120" t="s">
        <v>48</v>
      </c>
      <c r="M368" s="120" t="s">
        <v>48</v>
      </c>
      <c r="N368" s="120" t="s">
        <v>48</v>
      </c>
      <c r="O368" s="120" t="s">
        <v>48</v>
      </c>
      <c r="P368" s="120" t="s">
        <v>48</v>
      </c>
      <c r="Q368" s="120" t="s">
        <v>48</v>
      </c>
      <c r="R368" s="133" t="s">
        <v>282</v>
      </c>
      <c r="S368" s="120" t="s">
        <v>48</v>
      </c>
      <c r="T368" s="120">
        <v>115</v>
      </c>
      <c r="U368" s="120">
        <v>244</v>
      </c>
      <c r="V368" s="120">
        <v>244</v>
      </c>
      <c r="W368" s="120" t="s">
        <v>48</v>
      </c>
      <c r="X368" s="120">
        <v>1262</v>
      </c>
      <c r="Y368" s="120">
        <v>1624</v>
      </c>
      <c r="Z368" s="120">
        <v>1880</v>
      </c>
      <c r="AA368" s="108"/>
      <c r="AB368" s="108">
        <v>8006</v>
      </c>
      <c r="AC368" s="108">
        <v>10526.8</v>
      </c>
      <c r="AD368" s="108">
        <v>10690.5</v>
      </c>
      <c r="AE368" s="15" t="s">
        <v>48</v>
      </c>
      <c r="AF368" s="15" t="s">
        <v>48</v>
      </c>
      <c r="AG368" s="15" t="s">
        <v>48</v>
      </c>
      <c r="AH368" s="15" t="s">
        <v>48</v>
      </c>
      <c r="AI368" s="15" t="s">
        <v>48</v>
      </c>
      <c r="AJ368" s="15">
        <f>T368/X368</f>
        <v>9.1125198098256741E-2</v>
      </c>
      <c r="AK368" s="15">
        <f t="shared" si="117"/>
        <v>0.15024630541871922</v>
      </c>
      <c r="AL368" s="15">
        <f t="shared" si="117"/>
        <v>0.12978723404255318</v>
      </c>
    </row>
    <row r="369" spans="2:38" s="24" customFormat="1" ht="58.5" customHeight="1" x14ac:dyDescent="0.25">
      <c r="B369" s="134">
        <v>319</v>
      </c>
      <c r="C369" s="36" t="s">
        <v>230</v>
      </c>
      <c r="D369" s="130" t="s">
        <v>289</v>
      </c>
      <c r="E369" s="133">
        <v>7014043945</v>
      </c>
      <c r="F369" s="154"/>
      <c r="G369" s="129">
        <v>100</v>
      </c>
      <c r="H369" s="133" t="s">
        <v>48</v>
      </c>
      <c r="I369" s="133" t="s">
        <v>284</v>
      </c>
      <c r="J369" s="120" t="s">
        <v>48</v>
      </c>
      <c r="K369" s="120" t="s">
        <v>48</v>
      </c>
      <c r="L369" s="120" t="s">
        <v>48</v>
      </c>
      <c r="M369" s="120" t="s">
        <v>48</v>
      </c>
      <c r="N369" s="120" t="s">
        <v>48</v>
      </c>
      <c r="O369" s="120" t="s">
        <v>48</v>
      </c>
      <c r="P369" s="120" t="s">
        <v>48</v>
      </c>
      <c r="Q369" s="120" t="s">
        <v>48</v>
      </c>
      <c r="R369" s="133" t="s">
        <v>282</v>
      </c>
      <c r="S369" s="120" t="s">
        <v>48</v>
      </c>
      <c r="T369" s="120">
        <v>107</v>
      </c>
      <c r="U369" s="120">
        <v>140</v>
      </c>
      <c r="V369" s="120">
        <v>140</v>
      </c>
      <c r="W369" s="120" t="s">
        <v>48</v>
      </c>
      <c r="X369" s="120">
        <v>1262</v>
      </c>
      <c r="Y369" s="120">
        <v>1624</v>
      </c>
      <c r="Z369" s="120">
        <v>1880</v>
      </c>
      <c r="AA369" s="108"/>
      <c r="AB369" s="108">
        <v>2709.9</v>
      </c>
      <c r="AC369" s="108">
        <v>3577.4</v>
      </c>
      <c r="AD369" s="108">
        <v>3927.4</v>
      </c>
      <c r="AE369" s="15" t="s">
        <v>48</v>
      </c>
      <c r="AF369" s="15" t="s">
        <v>48</v>
      </c>
      <c r="AG369" s="15" t="s">
        <v>48</v>
      </c>
      <c r="AH369" s="15" t="s">
        <v>48</v>
      </c>
      <c r="AI369" s="15" t="s">
        <v>48</v>
      </c>
      <c r="AJ369" s="15">
        <f t="shared" si="117"/>
        <v>8.4786053882725837E-2</v>
      </c>
      <c r="AK369" s="15">
        <f t="shared" si="117"/>
        <v>8.6206896551724144E-2</v>
      </c>
      <c r="AL369" s="15">
        <f t="shared" si="117"/>
        <v>7.4468085106382975E-2</v>
      </c>
    </row>
    <row r="370" spans="2:38" s="24" customFormat="1" ht="58.5" customHeight="1" x14ac:dyDescent="0.25">
      <c r="B370" s="134">
        <v>320</v>
      </c>
      <c r="C370" s="36" t="s">
        <v>230</v>
      </c>
      <c r="D370" s="130" t="s">
        <v>290</v>
      </c>
      <c r="E370" s="133">
        <v>7014046400</v>
      </c>
      <c r="F370" s="154"/>
      <c r="G370" s="129">
        <v>100</v>
      </c>
      <c r="H370" s="133" t="s">
        <v>48</v>
      </c>
      <c r="I370" s="133" t="s">
        <v>284</v>
      </c>
      <c r="J370" s="120" t="s">
        <v>48</v>
      </c>
      <c r="K370" s="120" t="s">
        <v>48</v>
      </c>
      <c r="L370" s="120" t="s">
        <v>48</v>
      </c>
      <c r="M370" s="120" t="s">
        <v>48</v>
      </c>
      <c r="N370" s="120" t="s">
        <v>48</v>
      </c>
      <c r="O370" s="120" t="s">
        <v>48</v>
      </c>
      <c r="P370" s="120" t="s">
        <v>48</v>
      </c>
      <c r="Q370" s="120" t="s">
        <v>48</v>
      </c>
      <c r="R370" s="133" t="s">
        <v>282</v>
      </c>
      <c r="S370" s="120" t="s">
        <v>48</v>
      </c>
      <c r="T370" s="120">
        <v>105</v>
      </c>
      <c r="U370" s="120">
        <v>105</v>
      </c>
      <c r="V370" s="120">
        <v>105</v>
      </c>
      <c r="W370" s="120" t="s">
        <v>48</v>
      </c>
      <c r="X370" s="120">
        <v>1262</v>
      </c>
      <c r="Y370" s="120">
        <v>1624</v>
      </c>
      <c r="Z370" s="120">
        <v>1880</v>
      </c>
      <c r="AA370" s="108"/>
      <c r="AB370" s="108">
        <v>6410.2</v>
      </c>
      <c r="AC370" s="108">
        <v>9392</v>
      </c>
      <c r="AD370" s="108">
        <v>7774.1</v>
      </c>
      <c r="AE370" s="15" t="s">
        <v>48</v>
      </c>
      <c r="AF370" s="15" t="s">
        <v>48</v>
      </c>
      <c r="AG370" s="15" t="s">
        <v>48</v>
      </c>
      <c r="AH370" s="15" t="s">
        <v>48</v>
      </c>
      <c r="AI370" s="15" t="s">
        <v>48</v>
      </c>
      <c r="AJ370" s="15">
        <f t="shared" si="117"/>
        <v>8.3201267828843101E-2</v>
      </c>
      <c r="AK370" s="15">
        <f t="shared" si="117"/>
        <v>6.4655172413793108E-2</v>
      </c>
      <c r="AL370" s="15">
        <f t="shared" si="117"/>
        <v>5.5851063829787231E-2</v>
      </c>
    </row>
    <row r="371" spans="2:38" s="24" customFormat="1" ht="58.5" customHeight="1" x14ac:dyDescent="0.25">
      <c r="B371" s="134">
        <v>321</v>
      </c>
      <c r="C371" s="36" t="s">
        <v>230</v>
      </c>
      <c r="D371" s="130" t="s">
        <v>291</v>
      </c>
      <c r="E371" s="133">
        <v>7014046449</v>
      </c>
      <c r="F371" s="154"/>
      <c r="G371" s="129">
        <v>100</v>
      </c>
      <c r="H371" s="133" t="s">
        <v>48</v>
      </c>
      <c r="I371" s="133" t="s">
        <v>284</v>
      </c>
      <c r="J371" s="120" t="s">
        <v>48</v>
      </c>
      <c r="K371" s="120" t="s">
        <v>48</v>
      </c>
      <c r="L371" s="120" t="s">
        <v>48</v>
      </c>
      <c r="M371" s="120" t="s">
        <v>48</v>
      </c>
      <c r="N371" s="120" t="s">
        <v>48</v>
      </c>
      <c r="O371" s="120" t="s">
        <v>48</v>
      </c>
      <c r="P371" s="120" t="s">
        <v>48</v>
      </c>
      <c r="Q371" s="120" t="s">
        <v>48</v>
      </c>
      <c r="R371" s="133" t="s">
        <v>282</v>
      </c>
      <c r="S371" s="120" t="s">
        <v>48</v>
      </c>
      <c r="T371" s="120">
        <v>155</v>
      </c>
      <c r="U371" s="120">
        <v>155</v>
      </c>
      <c r="V371" s="120">
        <v>235</v>
      </c>
      <c r="W371" s="120" t="s">
        <v>48</v>
      </c>
      <c r="X371" s="120">
        <v>1262</v>
      </c>
      <c r="Y371" s="120">
        <v>1624</v>
      </c>
      <c r="Z371" s="120">
        <v>1880</v>
      </c>
      <c r="AA371" s="108"/>
      <c r="AB371" s="108">
        <v>5109.3999999999996</v>
      </c>
      <c r="AC371" s="108">
        <v>6219.7</v>
      </c>
      <c r="AD371" s="108">
        <v>5894.3</v>
      </c>
      <c r="AE371" s="15" t="s">
        <v>48</v>
      </c>
      <c r="AF371" s="15" t="s">
        <v>48</v>
      </c>
      <c r="AG371" s="15" t="s">
        <v>48</v>
      </c>
      <c r="AH371" s="15" t="s">
        <v>48</v>
      </c>
      <c r="AI371" s="15" t="s">
        <v>48</v>
      </c>
      <c r="AJ371" s="15">
        <f t="shared" si="117"/>
        <v>0.12282091917591126</v>
      </c>
      <c r="AK371" s="15">
        <f t="shared" si="117"/>
        <v>9.5443349753694576E-2</v>
      </c>
      <c r="AL371" s="15">
        <f t="shared" si="117"/>
        <v>0.125</v>
      </c>
    </row>
    <row r="372" spans="2:38" s="24" customFormat="1" ht="58.5" customHeight="1" x14ac:dyDescent="0.25">
      <c r="B372" s="134">
        <v>322</v>
      </c>
      <c r="C372" s="36" t="s">
        <v>230</v>
      </c>
      <c r="D372" s="130" t="s">
        <v>292</v>
      </c>
      <c r="E372" s="133">
        <v>7014018900</v>
      </c>
      <c r="F372" s="154"/>
      <c r="G372" s="129">
        <v>100</v>
      </c>
      <c r="H372" s="133" t="s">
        <v>48</v>
      </c>
      <c r="I372" s="133" t="s">
        <v>284</v>
      </c>
      <c r="J372" s="120" t="s">
        <v>48</v>
      </c>
      <c r="K372" s="120" t="s">
        <v>48</v>
      </c>
      <c r="L372" s="120" t="s">
        <v>48</v>
      </c>
      <c r="M372" s="120" t="s">
        <v>48</v>
      </c>
      <c r="N372" s="120" t="s">
        <v>48</v>
      </c>
      <c r="O372" s="120" t="s">
        <v>48</v>
      </c>
      <c r="P372" s="120" t="s">
        <v>48</v>
      </c>
      <c r="Q372" s="120" t="s">
        <v>48</v>
      </c>
      <c r="R372" s="133" t="s">
        <v>282</v>
      </c>
      <c r="S372" s="120" t="s">
        <v>48</v>
      </c>
      <c r="T372" s="120">
        <v>123</v>
      </c>
      <c r="U372" s="120">
        <v>123</v>
      </c>
      <c r="V372" s="120">
        <v>123</v>
      </c>
      <c r="W372" s="120" t="s">
        <v>48</v>
      </c>
      <c r="X372" s="120">
        <v>1262</v>
      </c>
      <c r="Y372" s="120">
        <v>1624</v>
      </c>
      <c r="Z372" s="120">
        <v>1880</v>
      </c>
      <c r="AA372" s="108"/>
      <c r="AB372" s="108">
        <v>5010</v>
      </c>
      <c r="AC372" s="108">
        <v>6346.3</v>
      </c>
      <c r="AD372" s="108">
        <v>7455.7</v>
      </c>
      <c r="AE372" s="15" t="s">
        <v>48</v>
      </c>
      <c r="AF372" s="15" t="s">
        <v>48</v>
      </c>
      <c r="AG372" s="15" t="s">
        <v>48</v>
      </c>
      <c r="AH372" s="15" t="s">
        <v>48</v>
      </c>
      <c r="AI372" s="15" t="s">
        <v>48</v>
      </c>
      <c r="AJ372" s="15">
        <f t="shared" si="117"/>
        <v>9.7464342313787644E-2</v>
      </c>
      <c r="AK372" s="15">
        <f t="shared" si="117"/>
        <v>7.573891625615764E-2</v>
      </c>
      <c r="AL372" s="15">
        <f t="shared" si="117"/>
        <v>6.5425531914893614E-2</v>
      </c>
    </row>
    <row r="373" spans="2:38" s="24" customFormat="1" ht="58.5" customHeight="1" x14ac:dyDescent="0.25">
      <c r="B373" s="134">
        <v>323</v>
      </c>
      <c r="C373" s="36" t="s">
        <v>230</v>
      </c>
      <c r="D373" s="130" t="s">
        <v>293</v>
      </c>
      <c r="E373" s="133">
        <v>7014045727</v>
      </c>
      <c r="F373" s="154"/>
      <c r="G373" s="129">
        <v>100</v>
      </c>
      <c r="H373" s="133" t="s">
        <v>48</v>
      </c>
      <c r="I373" s="133" t="s">
        <v>284</v>
      </c>
      <c r="J373" s="120" t="s">
        <v>48</v>
      </c>
      <c r="K373" s="120" t="s">
        <v>48</v>
      </c>
      <c r="L373" s="120" t="s">
        <v>48</v>
      </c>
      <c r="M373" s="120" t="s">
        <v>48</v>
      </c>
      <c r="N373" s="120" t="s">
        <v>48</v>
      </c>
      <c r="O373" s="120" t="s">
        <v>48</v>
      </c>
      <c r="P373" s="120" t="s">
        <v>48</v>
      </c>
      <c r="Q373" s="120" t="s">
        <v>48</v>
      </c>
      <c r="R373" s="133" t="s">
        <v>282</v>
      </c>
      <c r="S373" s="120" t="s">
        <v>48</v>
      </c>
      <c r="T373" s="120">
        <v>96</v>
      </c>
      <c r="U373" s="120">
        <v>96</v>
      </c>
      <c r="V373" s="120">
        <v>96</v>
      </c>
      <c r="W373" s="120" t="s">
        <v>48</v>
      </c>
      <c r="X373" s="120">
        <v>1262</v>
      </c>
      <c r="Y373" s="120">
        <v>1624</v>
      </c>
      <c r="Z373" s="120">
        <v>1880</v>
      </c>
      <c r="AA373" s="108"/>
      <c r="AB373" s="108">
        <v>4366</v>
      </c>
      <c r="AC373" s="108">
        <v>5632</v>
      </c>
      <c r="AD373" s="108">
        <v>6960.9</v>
      </c>
      <c r="AE373" s="15" t="s">
        <v>48</v>
      </c>
      <c r="AF373" s="15" t="s">
        <v>48</v>
      </c>
      <c r="AG373" s="15" t="s">
        <v>48</v>
      </c>
      <c r="AH373" s="15" t="s">
        <v>48</v>
      </c>
      <c r="AI373" s="15" t="s">
        <v>48</v>
      </c>
      <c r="AJ373" s="15">
        <f t="shared" si="117"/>
        <v>7.6069730586370843E-2</v>
      </c>
      <c r="AK373" s="15">
        <f t="shared" si="117"/>
        <v>5.9113300492610835E-2</v>
      </c>
      <c r="AL373" s="15">
        <f t="shared" si="117"/>
        <v>5.106382978723404E-2</v>
      </c>
    </row>
    <row r="374" spans="2:38" s="24" customFormat="1" ht="58.5" customHeight="1" x14ac:dyDescent="0.25">
      <c r="B374" s="134">
        <v>324</v>
      </c>
      <c r="C374" s="36" t="s">
        <v>230</v>
      </c>
      <c r="D374" s="130" t="s">
        <v>294</v>
      </c>
      <c r="E374" s="133">
        <v>7014047234</v>
      </c>
      <c r="F374" s="154"/>
      <c r="G374" s="129">
        <v>100</v>
      </c>
      <c r="H374" s="133" t="s">
        <v>48</v>
      </c>
      <c r="I374" s="133" t="s">
        <v>284</v>
      </c>
      <c r="J374" s="120" t="s">
        <v>48</v>
      </c>
      <c r="K374" s="120" t="s">
        <v>48</v>
      </c>
      <c r="L374" s="120" t="s">
        <v>48</v>
      </c>
      <c r="M374" s="120" t="s">
        <v>48</v>
      </c>
      <c r="N374" s="120" t="s">
        <v>48</v>
      </c>
      <c r="O374" s="120" t="s">
        <v>48</v>
      </c>
      <c r="P374" s="120" t="s">
        <v>48</v>
      </c>
      <c r="Q374" s="120" t="s">
        <v>48</v>
      </c>
      <c r="R374" s="133" t="s">
        <v>282</v>
      </c>
      <c r="S374" s="120" t="s">
        <v>48</v>
      </c>
      <c r="T374" s="120">
        <v>81</v>
      </c>
      <c r="U374" s="120">
        <v>140</v>
      </c>
      <c r="V374" s="120">
        <v>240</v>
      </c>
      <c r="W374" s="120" t="s">
        <v>48</v>
      </c>
      <c r="X374" s="120">
        <v>1262</v>
      </c>
      <c r="Y374" s="120">
        <v>1624</v>
      </c>
      <c r="Z374" s="120">
        <v>1880</v>
      </c>
      <c r="AA374" s="108"/>
      <c r="AB374" s="108">
        <v>4150.1000000000004</v>
      </c>
      <c r="AC374" s="108">
        <v>4642.8</v>
      </c>
      <c r="AD374" s="108">
        <v>5208.6000000000004</v>
      </c>
      <c r="AE374" s="15" t="s">
        <v>48</v>
      </c>
      <c r="AF374" s="15" t="s">
        <v>48</v>
      </c>
      <c r="AG374" s="15" t="s">
        <v>48</v>
      </c>
      <c r="AH374" s="15" t="s">
        <v>48</v>
      </c>
      <c r="AI374" s="15" t="s">
        <v>48</v>
      </c>
      <c r="AJ374" s="15">
        <f t="shared" si="117"/>
        <v>6.418383518225039E-2</v>
      </c>
      <c r="AK374" s="15">
        <f t="shared" si="117"/>
        <v>8.6206896551724144E-2</v>
      </c>
      <c r="AL374" s="15">
        <f t="shared" si="117"/>
        <v>0.1276595744680851</v>
      </c>
    </row>
    <row r="375" spans="2:38" s="24" customFormat="1" ht="58.5" customHeight="1" x14ac:dyDescent="0.25">
      <c r="B375" s="134">
        <v>325</v>
      </c>
      <c r="C375" s="36" t="s">
        <v>230</v>
      </c>
      <c r="D375" s="130" t="s">
        <v>295</v>
      </c>
      <c r="E375" s="133">
        <v>7014049496</v>
      </c>
      <c r="F375" s="155"/>
      <c r="G375" s="129">
        <v>100</v>
      </c>
      <c r="H375" s="133" t="s">
        <v>48</v>
      </c>
      <c r="I375" s="133" t="s">
        <v>284</v>
      </c>
      <c r="J375" s="120" t="s">
        <v>48</v>
      </c>
      <c r="K375" s="120" t="s">
        <v>48</v>
      </c>
      <c r="L375" s="120" t="s">
        <v>48</v>
      </c>
      <c r="M375" s="120" t="s">
        <v>48</v>
      </c>
      <c r="N375" s="120" t="s">
        <v>48</v>
      </c>
      <c r="O375" s="120" t="s">
        <v>48</v>
      </c>
      <c r="P375" s="120" t="s">
        <v>48</v>
      </c>
      <c r="Q375" s="120" t="s">
        <v>48</v>
      </c>
      <c r="R375" s="121" t="s">
        <v>282</v>
      </c>
      <c r="S375" s="120" t="s">
        <v>48</v>
      </c>
      <c r="T375" s="120" t="s">
        <v>48</v>
      </c>
      <c r="U375" s="120" t="s">
        <v>48</v>
      </c>
      <c r="V375" s="120">
        <v>50</v>
      </c>
      <c r="W375" s="120" t="s">
        <v>48</v>
      </c>
      <c r="X375" s="120" t="s">
        <v>48</v>
      </c>
      <c r="Y375" s="120" t="s">
        <v>48</v>
      </c>
      <c r="Z375" s="120">
        <v>1880</v>
      </c>
      <c r="AA375" s="108"/>
      <c r="AB375" s="108"/>
      <c r="AC375" s="108"/>
      <c r="AD375" s="108">
        <v>2491.9</v>
      </c>
      <c r="AE375" s="15" t="s">
        <v>48</v>
      </c>
      <c r="AF375" s="15" t="s">
        <v>48</v>
      </c>
      <c r="AG375" s="15" t="s">
        <v>48</v>
      </c>
      <c r="AH375" s="15" t="s">
        <v>48</v>
      </c>
      <c r="AI375" s="15" t="s">
        <v>48</v>
      </c>
      <c r="AJ375" s="15" t="s">
        <v>48</v>
      </c>
      <c r="AK375" s="15" t="s">
        <v>48</v>
      </c>
      <c r="AL375" s="15">
        <f t="shared" si="117"/>
        <v>2.6595744680851064E-2</v>
      </c>
    </row>
    <row r="376" spans="2:38" s="24" customFormat="1" ht="58.5" customHeight="1" x14ac:dyDescent="0.25">
      <c r="B376" s="134">
        <v>326</v>
      </c>
      <c r="C376" s="36" t="s">
        <v>230</v>
      </c>
      <c r="D376" s="129" t="s">
        <v>296</v>
      </c>
      <c r="E376" s="133">
        <v>7014034669</v>
      </c>
      <c r="F376" s="153" t="s">
        <v>297</v>
      </c>
      <c r="G376" s="129">
        <v>100</v>
      </c>
      <c r="H376" s="130" t="s">
        <v>118</v>
      </c>
      <c r="I376" s="129" t="s">
        <v>298</v>
      </c>
      <c r="J376" s="18">
        <v>15741.4</v>
      </c>
      <c r="K376" s="18">
        <v>15877.5</v>
      </c>
      <c r="L376" s="18">
        <v>15040.2</v>
      </c>
      <c r="M376" s="18">
        <v>16727.3</v>
      </c>
      <c r="N376" s="18">
        <v>42854</v>
      </c>
      <c r="O376" s="18">
        <v>48270.8</v>
      </c>
      <c r="P376" s="18">
        <v>42501.3</v>
      </c>
      <c r="Q376" s="18">
        <v>57088.5</v>
      </c>
      <c r="R376" s="17" t="s">
        <v>47</v>
      </c>
      <c r="S376" s="18">
        <v>154</v>
      </c>
      <c r="T376" s="18">
        <v>155</v>
      </c>
      <c r="U376" s="18">
        <v>154</v>
      </c>
      <c r="V376" s="18">
        <v>152</v>
      </c>
      <c r="W376" s="18" t="s">
        <v>48</v>
      </c>
      <c r="X376" s="18" t="s">
        <v>48</v>
      </c>
      <c r="Y376" s="18" t="s">
        <v>48</v>
      </c>
      <c r="Z376" s="18" t="s">
        <v>48</v>
      </c>
      <c r="AA376" s="17">
        <v>15711.7</v>
      </c>
      <c r="AB376" s="17">
        <v>16243.2</v>
      </c>
      <c r="AC376" s="17">
        <v>15687.5</v>
      </c>
      <c r="AD376" s="17">
        <v>16528.3</v>
      </c>
      <c r="AE376" s="15">
        <f>J376/N376</f>
        <v>0.36732627059317685</v>
      </c>
      <c r="AF376" s="15">
        <f t="shared" ref="AF376:AH376" si="118">K376/O376</f>
        <v>0.32892556162317588</v>
      </c>
      <c r="AG376" s="15">
        <f t="shared" si="118"/>
        <v>0.35387623437400739</v>
      </c>
      <c r="AH376" s="15">
        <f t="shared" si="118"/>
        <v>0.29300647240687705</v>
      </c>
      <c r="AI376" s="15" t="s">
        <v>48</v>
      </c>
      <c r="AJ376" s="15" t="s">
        <v>48</v>
      </c>
      <c r="AK376" s="15" t="s">
        <v>48</v>
      </c>
      <c r="AL376" s="15" t="s">
        <v>48</v>
      </c>
    </row>
    <row r="377" spans="2:38" s="24" customFormat="1" ht="58.5" customHeight="1" x14ac:dyDescent="0.25">
      <c r="B377" s="134">
        <v>327</v>
      </c>
      <c r="C377" s="36" t="s">
        <v>230</v>
      </c>
      <c r="D377" s="129" t="s">
        <v>299</v>
      </c>
      <c r="E377" s="133">
        <v>7014025706</v>
      </c>
      <c r="F377" s="154"/>
      <c r="G377" s="129">
        <v>100</v>
      </c>
      <c r="H377" s="130" t="s">
        <v>118</v>
      </c>
      <c r="I377" s="129" t="s">
        <v>298</v>
      </c>
      <c r="J377" s="18">
        <v>12597.7</v>
      </c>
      <c r="K377" s="18">
        <v>13428.5</v>
      </c>
      <c r="L377" s="18">
        <v>13330</v>
      </c>
      <c r="M377" s="18">
        <v>14466.1</v>
      </c>
      <c r="N377" s="18">
        <v>42854</v>
      </c>
      <c r="O377" s="18">
        <v>48270.8</v>
      </c>
      <c r="P377" s="18">
        <v>42501.3</v>
      </c>
      <c r="Q377" s="18">
        <v>57088.5</v>
      </c>
      <c r="R377" s="17" t="s">
        <v>47</v>
      </c>
      <c r="S377" s="18">
        <v>130</v>
      </c>
      <c r="T377" s="18">
        <v>123</v>
      </c>
      <c r="U377" s="18">
        <v>102</v>
      </c>
      <c r="V377" s="18">
        <v>94</v>
      </c>
      <c r="W377" s="18" t="s">
        <v>48</v>
      </c>
      <c r="X377" s="18" t="s">
        <v>48</v>
      </c>
      <c r="Y377" s="18" t="s">
        <v>48</v>
      </c>
      <c r="Z377" s="18" t="s">
        <v>48</v>
      </c>
      <c r="AA377" s="17">
        <v>12731</v>
      </c>
      <c r="AB377" s="17">
        <v>13840</v>
      </c>
      <c r="AC377" s="17">
        <v>14058</v>
      </c>
      <c r="AD377" s="17">
        <v>14671.9</v>
      </c>
      <c r="AE377" s="15">
        <f t="shared" ref="AE377:AE400" si="119">J377/N377</f>
        <v>0.29396789097867176</v>
      </c>
      <c r="AF377" s="15">
        <f t="shared" ref="AF377:AF400" si="120">K377/O377</f>
        <v>0.27819095602310295</v>
      </c>
      <c r="AG377" s="15">
        <f t="shared" ref="AG377:AG400" si="121">L377/P377</f>
        <v>0.31363746520694658</v>
      </c>
      <c r="AH377" s="15">
        <f t="shared" ref="AH377:AH400" si="122">M377/Q377</f>
        <v>0.25339779465216289</v>
      </c>
      <c r="AI377" s="15" t="s">
        <v>48</v>
      </c>
      <c r="AJ377" s="15" t="s">
        <v>48</v>
      </c>
      <c r="AK377" s="15" t="s">
        <v>48</v>
      </c>
      <c r="AL377" s="15" t="s">
        <v>48</v>
      </c>
    </row>
    <row r="378" spans="2:38" s="24" customFormat="1" ht="58.5" customHeight="1" x14ac:dyDescent="0.25">
      <c r="B378" s="134">
        <v>328</v>
      </c>
      <c r="C378" s="36" t="s">
        <v>230</v>
      </c>
      <c r="D378" s="129" t="s">
        <v>300</v>
      </c>
      <c r="E378" s="133">
        <v>7014041715</v>
      </c>
      <c r="F378" s="154"/>
      <c r="G378" s="129">
        <v>100</v>
      </c>
      <c r="H378" s="130" t="s">
        <v>118</v>
      </c>
      <c r="I378" s="129" t="s">
        <v>298</v>
      </c>
      <c r="J378" s="18">
        <v>15890.9</v>
      </c>
      <c r="K378" s="18">
        <v>18044.5</v>
      </c>
      <c r="L378" s="18">
        <v>19320.5</v>
      </c>
      <c r="M378" s="18">
        <v>21926.400000000001</v>
      </c>
      <c r="N378" s="18">
        <v>42854</v>
      </c>
      <c r="O378" s="18">
        <v>48270.8</v>
      </c>
      <c r="P378" s="18">
        <v>42501.3</v>
      </c>
      <c r="Q378" s="18">
        <v>57088.5</v>
      </c>
      <c r="R378" s="17" t="s">
        <v>47</v>
      </c>
      <c r="S378" s="18">
        <v>165</v>
      </c>
      <c r="T378" s="18">
        <v>183</v>
      </c>
      <c r="U378" s="18">
        <v>185</v>
      </c>
      <c r="V378" s="18">
        <v>178</v>
      </c>
      <c r="W378" s="18" t="s">
        <v>48</v>
      </c>
      <c r="X378" s="18" t="s">
        <v>48</v>
      </c>
      <c r="Y378" s="18" t="s">
        <v>48</v>
      </c>
      <c r="Z378" s="18" t="s">
        <v>48</v>
      </c>
      <c r="AA378" s="17">
        <v>1784.77</v>
      </c>
      <c r="AB378" s="17">
        <v>19213.59</v>
      </c>
      <c r="AC378" s="17">
        <v>19718.3</v>
      </c>
      <c r="AD378" s="17">
        <v>21564.9</v>
      </c>
      <c r="AE378" s="15">
        <f t="shared" si="119"/>
        <v>0.37081485975638212</v>
      </c>
      <c r="AF378" s="15">
        <f t="shared" si="120"/>
        <v>0.37381812607207665</v>
      </c>
      <c r="AG378" s="15">
        <f t="shared" si="121"/>
        <v>0.45458609501356428</v>
      </c>
      <c r="AH378" s="15">
        <f t="shared" si="122"/>
        <v>0.38407735358259548</v>
      </c>
      <c r="AI378" s="15" t="s">
        <v>48</v>
      </c>
      <c r="AJ378" s="15" t="s">
        <v>48</v>
      </c>
      <c r="AK378" s="15" t="s">
        <v>48</v>
      </c>
      <c r="AL378" s="15" t="s">
        <v>48</v>
      </c>
    </row>
    <row r="379" spans="2:38" s="24" customFormat="1" ht="58.5" customHeight="1" x14ac:dyDescent="0.25">
      <c r="B379" s="134">
        <v>329</v>
      </c>
      <c r="C379" s="36" t="s">
        <v>230</v>
      </c>
      <c r="D379" s="129" t="s">
        <v>301</v>
      </c>
      <c r="E379" s="133">
        <v>7014040359</v>
      </c>
      <c r="F379" s="154"/>
      <c r="G379" s="129">
        <v>100</v>
      </c>
      <c r="H379" s="130" t="s">
        <v>118</v>
      </c>
      <c r="I379" s="129" t="s">
        <v>298</v>
      </c>
      <c r="J379" s="18">
        <v>14918</v>
      </c>
      <c r="K379" s="18">
        <v>14310.8</v>
      </c>
      <c r="L379" s="18">
        <v>15075.3</v>
      </c>
      <c r="M379" s="18">
        <v>17897.8</v>
      </c>
      <c r="N379" s="18">
        <v>42854</v>
      </c>
      <c r="O379" s="18">
        <v>48270.8</v>
      </c>
      <c r="P379" s="18">
        <v>42501.3</v>
      </c>
      <c r="Q379" s="18">
        <v>57088.5</v>
      </c>
      <c r="R379" s="17" t="s">
        <v>47</v>
      </c>
      <c r="S379" s="18">
        <v>156</v>
      </c>
      <c r="T379" s="18">
        <v>152</v>
      </c>
      <c r="U379" s="18">
        <v>156</v>
      </c>
      <c r="V379" s="18">
        <v>155</v>
      </c>
      <c r="W379" s="18" t="s">
        <v>48</v>
      </c>
      <c r="X379" s="18" t="s">
        <v>48</v>
      </c>
      <c r="Y379" s="18" t="s">
        <v>48</v>
      </c>
      <c r="Z379" s="18" t="s">
        <v>48</v>
      </c>
      <c r="AA379" s="17">
        <v>15204.52</v>
      </c>
      <c r="AB379" s="17">
        <v>13806.25</v>
      </c>
      <c r="AC379" s="17">
        <v>15502.9</v>
      </c>
      <c r="AD379" s="17">
        <v>17048.599999999999</v>
      </c>
      <c r="AE379" s="15">
        <f t="shared" si="119"/>
        <v>0.34811219489429224</v>
      </c>
      <c r="AF379" s="15">
        <f t="shared" si="120"/>
        <v>0.29646908690139789</v>
      </c>
      <c r="AG379" s="15">
        <f t="shared" si="121"/>
        <v>0.35470209146543746</v>
      </c>
      <c r="AH379" s="15">
        <f t="shared" si="122"/>
        <v>0.31350972612697825</v>
      </c>
      <c r="AI379" s="15" t="s">
        <v>48</v>
      </c>
      <c r="AJ379" s="15" t="s">
        <v>48</v>
      </c>
      <c r="AK379" s="15" t="s">
        <v>48</v>
      </c>
      <c r="AL379" s="15" t="s">
        <v>48</v>
      </c>
    </row>
    <row r="380" spans="2:38" s="24" customFormat="1" ht="58.5" customHeight="1" x14ac:dyDescent="0.25">
      <c r="B380" s="134">
        <v>330</v>
      </c>
      <c r="C380" s="36" t="s">
        <v>230</v>
      </c>
      <c r="D380" s="131" t="s">
        <v>302</v>
      </c>
      <c r="E380" s="133">
        <v>7014032541</v>
      </c>
      <c r="F380" s="154"/>
      <c r="G380" s="129">
        <v>100</v>
      </c>
      <c r="H380" s="130" t="s">
        <v>118</v>
      </c>
      <c r="I380" s="131" t="s">
        <v>298</v>
      </c>
      <c r="J380" s="18">
        <v>12385</v>
      </c>
      <c r="K380" s="18">
        <v>13337</v>
      </c>
      <c r="L380" s="120">
        <v>13483.8</v>
      </c>
      <c r="M380" s="18">
        <v>15340.5</v>
      </c>
      <c r="N380" s="18">
        <v>42854</v>
      </c>
      <c r="O380" s="18">
        <v>48270.8</v>
      </c>
      <c r="P380" s="18">
        <v>42501.3</v>
      </c>
      <c r="Q380" s="18">
        <v>57088.5</v>
      </c>
      <c r="R380" s="17" t="s">
        <v>47</v>
      </c>
      <c r="S380" s="18">
        <v>116</v>
      </c>
      <c r="T380" s="18">
        <v>121</v>
      </c>
      <c r="U380" s="120">
        <v>120</v>
      </c>
      <c r="V380" s="18">
        <v>115</v>
      </c>
      <c r="W380" s="18" t="s">
        <v>48</v>
      </c>
      <c r="X380" s="18" t="s">
        <v>48</v>
      </c>
      <c r="Y380" s="18" t="s">
        <v>48</v>
      </c>
      <c r="Z380" s="18" t="s">
        <v>48</v>
      </c>
      <c r="AA380" s="41">
        <v>13664.2</v>
      </c>
      <c r="AB380" s="41">
        <v>14028.3</v>
      </c>
      <c r="AC380" s="108">
        <v>14764.7</v>
      </c>
      <c r="AD380" s="17">
        <v>16173.6</v>
      </c>
      <c r="AE380" s="15">
        <f t="shared" si="119"/>
        <v>0.28900452699864659</v>
      </c>
      <c r="AF380" s="15">
        <f t="shared" si="120"/>
        <v>0.27629540011766945</v>
      </c>
      <c r="AG380" s="15">
        <f t="shared" si="121"/>
        <v>0.31725617804631856</v>
      </c>
      <c r="AH380" s="15">
        <f t="shared" si="122"/>
        <v>0.268714364539268</v>
      </c>
      <c r="AI380" s="15" t="s">
        <v>48</v>
      </c>
      <c r="AJ380" s="15" t="s">
        <v>48</v>
      </c>
      <c r="AK380" s="15" t="s">
        <v>48</v>
      </c>
      <c r="AL380" s="15" t="s">
        <v>48</v>
      </c>
    </row>
    <row r="381" spans="2:38" s="24" customFormat="1" ht="58.5" customHeight="1" x14ac:dyDescent="0.25">
      <c r="B381" s="134">
        <v>331</v>
      </c>
      <c r="C381" s="36" t="s">
        <v>230</v>
      </c>
      <c r="D381" s="131" t="s">
        <v>303</v>
      </c>
      <c r="E381" s="133">
        <v>7014033249</v>
      </c>
      <c r="F381" s="154"/>
      <c r="G381" s="129">
        <v>100</v>
      </c>
      <c r="H381" s="130" t="s">
        <v>118</v>
      </c>
      <c r="I381" s="131" t="s">
        <v>298</v>
      </c>
      <c r="J381" s="18">
        <v>12149.8</v>
      </c>
      <c r="K381" s="18">
        <v>12634.2</v>
      </c>
      <c r="L381" s="120">
        <v>12302.6</v>
      </c>
      <c r="M381" s="18">
        <v>14990.7</v>
      </c>
      <c r="N381" s="18">
        <v>42854</v>
      </c>
      <c r="O381" s="18">
        <v>48270.8</v>
      </c>
      <c r="P381" s="18">
        <v>42501.3</v>
      </c>
      <c r="Q381" s="18">
        <v>57088.5</v>
      </c>
      <c r="R381" s="17" t="s">
        <v>47</v>
      </c>
      <c r="S381" s="119">
        <v>114</v>
      </c>
      <c r="T381" s="119">
        <v>114</v>
      </c>
      <c r="U381" s="120">
        <v>114</v>
      </c>
      <c r="V381" s="18">
        <v>114</v>
      </c>
      <c r="W381" s="18" t="s">
        <v>48</v>
      </c>
      <c r="X381" s="18" t="s">
        <v>48</v>
      </c>
      <c r="Y381" s="18" t="s">
        <v>48</v>
      </c>
      <c r="Z381" s="18" t="s">
        <v>48</v>
      </c>
      <c r="AA381" s="41">
        <v>13019.9</v>
      </c>
      <c r="AB381" s="41">
        <v>12532.7</v>
      </c>
      <c r="AC381" s="108">
        <v>12344.3</v>
      </c>
      <c r="AD381" s="17">
        <v>14228.5</v>
      </c>
      <c r="AE381" s="15">
        <f t="shared" si="119"/>
        <v>0.28351612451579783</v>
      </c>
      <c r="AF381" s="15">
        <f t="shared" si="120"/>
        <v>0.26173587344730148</v>
      </c>
      <c r="AG381" s="15">
        <f t="shared" si="121"/>
        <v>0.28946408698086878</v>
      </c>
      <c r="AH381" s="15">
        <f t="shared" si="122"/>
        <v>0.26258703591791693</v>
      </c>
      <c r="AI381" s="15" t="s">
        <v>48</v>
      </c>
      <c r="AJ381" s="15" t="s">
        <v>48</v>
      </c>
      <c r="AK381" s="15" t="s">
        <v>48</v>
      </c>
      <c r="AL381" s="15" t="s">
        <v>48</v>
      </c>
    </row>
    <row r="382" spans="2:38" s="24" customFormat="1" ht="58.5" customHeight="1" x14ac:dyDescent="0.25">
      <c r="B382" s="134">
        <v>332</v>
      </c>
      <c r="C382" s="36" t="s">
        <v>230</v>
      </c>
      <c r="D382" s="131" t="s">
        <v>304</v>
      </c>
      <c r="E382" s="133">
        <v>7014044709</v>
      </c>
      <c r="F382" s="154"/>
      <c r="G382" s="129">
        <v>100</v>
      </c>
      <c r="H382" s="130" t="s">
        <v>118</v>
      </c>
      <c r="I382" s="131" t="s">
        <v>298</v>
      </c>
      <c r="J382" s="18">
        <v>26819.599999999999</v>
      </c>
      <c r="K382" s="18">
        <v>28856.9</v>
      </c>
      <c r="L382" s="120">
        <v>25657.4</v>
      </c>
      <c r="M382" s="18">
        <v>28634.3</v>
      </c>
      <c r="N382" s="18">
        <v>42854</v>
      </c>
      <c r="O382" s="18">
        <v>48270.8</v>
      </c>
      <c r="P382" s="18">
        <v>42501.3</v>
      </c>
      <c r="Q382" s="18">
        <v>57088.5</v>
      </c>
      <c r="R382" s="17" t="s">
        <v>47</v>
      </c>
      <c r="S382" s="18">
        <v>223</v>
      </c>
      <c r="T382" s="18">
        <v>223</v>
      </c>
      <c r="U382" s="120">
        <v>234</v>
      </c>
      <c r="V382" s="18">
        <v>209</v>
      </c>
      <c r="W382" s="18" t="s">
        <v>48</v>
      </c>
      <c r="X382" s="18" t="s">
        <v>48</v>
      </c>
      <c r="Y382" s="18" t="s">
        <v>48</v>
      </c>
      <c r="Z382" s="18" t="s">
        <v>48</v>
      </c>
      <c r="AA382" s="41">
        <v>28265.200000000001</v>
      </c>
      <c r="AB382" s="41">
        <v>29698.2</v>
      </c>
      <c r="AC382" s="108">
        <v>26953.200000000001</v>
      </c>
      <c r="AD382" s="17">
        <v>28370.6</v>
      </c>
      <c r="AE382" s="15">
        <f t="shared" si="119"/>
        <v>0.62583656134783217</v>
      </c>
      <c r="AF382" s="15">
        <f t="shared" si="120"/>
        <v>0.59781275636616749</v>
      </c>
      <c r="AG382" s="15">
        <f t="shared" si="121"/>
        <v>0.60368506375099118</v>
      </c>
      <c r="AH382" s="15">
        <f t="shared" si="122"/>
        <v>0.50157737547842385</v>
      </c>
      <c r="AI382" s="15" t="s">
        <v>48</v>
      </c>
      <c r="AJ382" s="15" t="s">
        <v>48</v>
      </c>
      <c r="AK382" s="15" t="s">
        <v>48</v>
      </c>
      <c r="AL382" s="15" t="s">
        <v>48</v>
      </c>
    </row>
    <row r="383" spans="2:38" s="24" customFormat="1" ht="58.5" customHeight="1" x14ac:dyDescent="0.25">
      <c r="B383" s="134">
        <v>333</v>
      </c>
      <c r="C383" s="36" t="s">
        <v>230</v>
      </c>
      <c r="D383" s="131" t="s">
        <v>305</v>
      </c>
      <c r="E383" s="133"/>
      <c r="F383" s="154"/>
      <c r="G383" s="129">
        <v>100</v>
      </c>
      <c r="H383" s="130" t="s">
        <v>118</v>
      </c>
      <c r="I383" s="131" t="s">
        <v>298</v>
      </c>
      <c r="J383" s="18">
        <v>4874.8999999999996</v>
      </c>
      <c r="K383" s="18">
        <v>5623.6</v>
      </c>
      <c r="L383" s="120">
        <v>6588.4</v>
      </c>
      <c r="M383" s="18">
        <v>7452.3</v>
      </c>
      <c r="N383" s="18">
        <v>42854</v>
      </c>
      <c r="O383" s="18">
        <v>48270.8</v>
      </c>
      <c r="P383" s="18">
        <v>42501.3</v>
      </c>
      <c r="Q383" s="18">
        <v>57088.5</v>
      </c>
      <c r="R383" s="17" t="s">
        <v>47</v>
      </c>
      <c r="S383" s="18">
        <v>48</v>
      </c>
      <c r="T383" s="18">
        <v>45</v>
      </c>
      <c r="U383" s="120">
        <v>45</v>
      </c>
      <c r="V383" s="18">
        <v>40</v>
      </c>
      <c r="W383" s="18" t="s">
        <v>48</v>
      </c>
      <c r="X383" s="18" t="s">
        <v>48</v>
      </c>
      <c r="Y383" s="18" t="s">
        <v>48</v>
      </c>
      <c r="Z383" s="18" t="s">
        <v>48</v>
      </c>
      <c r="AA383" s="41">
        <v>5363</v>
      </c>
      <c r="AB383" s="41">
        <v>5742</v>
      </c>
      <c r="AC383" s="108">
        <v>6640.7</v>
      </c>
      <c r="AD383" s="17">
        <v>7526.8</v>
      </c>
      <c r="AE383" s="15">
        <f t="shared" si="119"/>
        <v>0.11375600877397675</v>
      </c>
      <c r="AF383" s="15">
        <f t="shared" si="120"/>
        <v>0.11650107311252351</v>
      </c>
      <c r="AG383" s="15">
        <f t="shared" si="121"/>
        <v>0.15501643479140637</v>
      </c>
      <c r="AH383" s="15">
        <f t="shared" si="122"/>
        <v>0.13053942562862925</v>
      </c>
      <c r="AI383" s="15" t="s">
        <v>48</v>
      </c>
      <c r="AJ383" s="15" t="s">
        <v>48</v>
      </c>
      <c r="AK383" s="15" t="s">
        <v>48</v>
      </c>
      <c r="AL383" s="15" t="s">
        <v>48</v>
      </c>
    </row>
    <row r="384" spans="2:38" s="24" customFormat="1" ht="58.5" customHeight="1" x14ac:dyDescent="0.25">
      <c r="B384" s="134">
        <v>334</v>
      </c>
      <c r="C384" s="36" t="s">
        <v>230</v>
      </c>
      <c r="D384" s="131" t="s">
        <v>306</v>
      </c>
      <c r="E384" s="133">
        <v>7014032220</v>
      </c>
      <c r="F384" s="154"/>
      <c r="G384" s="129">
        <v>100</v>
      </c>
      <c r="H384" s="130" t="s">
        <v>118</v>
      </c>
      <c r="I384" s="131" t="s">
        <v>298</v>
      </c>
      <c r="J384" s="18">
        <v>16647.099999999999</v>
      </c>
      <c r="K384" s="18">
        <v>17106.900000000001</v>
      </c>
      <c r="L384" s="120">
        <v>16617.400000000001</v>
      </c>
      <c r="M384" s="18">
        <v>19447.3</v>
      </c>
      <c r="N384" s="18">
        <v>42854</v>
      </c>
      <c r="O384" s="18">
        <v>48270.8</v>
      </c>
      <c r="P384" s="18">
        <v>42501.3</v>
      </c>
      <c r="Q384" s="18">
        <v>57088.5</v>
      </c>
      <c r="R384" s="17" t="s">
        <v>47</v>
      </c>
      <c r="S384" s="18">
        <v>157</v>
      </c>
      <c r="T384" s="18">
        <v>165</v>
      </c>
      <c r="U384" s="120">
        <v>166</v>
      </c>
      <c r="V384" s="18">
        <v>158</v>
      </c>
      <c r="W384" s="18" t="s">
        <v>48</v>
      </c>
      <c r="X384" s="18" t="s">
        <v>48</v>
      </c>
      <c r="Y384" s="18" t="s">
        <v>48</v>
      </c>
      <c r="Z384" s="18" t="s">
        <v>48</v>
      </c>
      <c r="AA384" s="41">
        <v>16869</v>
      </c>
      <c r="AB384" s="41">
        <v>17330</v>
      </c>
      <c r="AC384" s="108">
        <v>16866.599999999999</v>
      </c>
      <c r="AD384" s="17">
        <v>19353.599999999999</v>
      </c>
      <c r="AE384" s="15">
        <f t="shared" si="119"/>
        <v>0.38846082046016706</v>
      </c>
      <c r="AF384" s="15">
        <f t="shared" si="120"/>
        <v>0.35439437506732852</v>
      </c>
      <c r="AG384" s="15">
        <f t="shared" si="121"/>
        <v>0.39098568749661777</v>
      </c>
      <c r="AH384" s="15">
        <f t="shared" si="122"/>
        <v>0.34065179502001275</v>
      </c>
      <c r="AI384" s="15" t="s">
        <v>48</v>
      </c>
      <c r="AJ384" s="15" t="s">
        <v>48</v>
      </c>
      <c r="AK384" s="15" t="s">
        <v>48</v>
      </c>
      <c r="AL384" s="15" t="s">
        <v>48</v>
      </c>
    </row>
    <row r="385" spans="2:38" s="24" customFormat="1" ht="58.5" customHeight="1" x14ac:dyDescent="0.25">
      <c r="B385" s="134">
        <v>335</v>
      </c>
      <c r="C385" s="36" t="s">
        <v>230</v>
      </c>
      <c r="D385" s="131" t="s">
        <v>307</v>
      </c>
      <c r="E385" s="133">
        <v>7014052393</v>
      </c>
      <c r="F385" s="154"/>
      <c r="G385" s="129">
        <v>100</v>
      </c>
      <c r="H385" s="130" t="s">
        <v>118</v>
      </c>
      <c r="I385" s="131" t="s">
        <v>298</v>
      </c>
      <c r="J385" s="18">
        <v>17557.400000000001</v>
      </c>
      <c r="K385" s="18">
        <v>19241.3</v>
      </c>
      <c r="L385" s="120">
        <v>19051.400000000001</v>
      </c>
      <c r="M385" s="18">
        <v>23130.7</v>
      </c>
      <c r="N385" s="18">
        <v>42854</v>
      </c>
      <c r="O385" s="18">
        <v>48270.8</v>
      </c>
      <c r="P385" s="18">
        <v>42501.3</v>
      </c>
      <c r="Q385" s="18">
        <v>57088.5</v>
      </c>
      <c r="R385" s="17" t="s">
        <v>47</v>
      </c>
      <c r="S385" s="18">
        <v>153</v>
      </c>
      <c r="T385" s="18">
        <v>160</v>
      </c>
      <c r="U385" s="120">
        <v>171</v>
      </c>
      <c r="V385" s="18">
        <v>171</v>
      </c>
      <c r="W385" s="18" t="s">
        <v>48</v>
      </c>
      <c r="X385" s="18" t="s">
        <v>48</v>
      </c>
      <c r="Y385" s="18" t="s">
        <v>48</v>
      </c>
      <c r="Z385" s="18" t="s">
        <v>48</v>
      </c>
      <c r="AA385" s="41">
        <v>17895</v>
      </c>
      <c r="AB385" s="41">
        <v>19679</v>
      </c>
      <c r="AC385" s="108">
        <v>20485.2</v>
      </c>
      <c r="AD385" s="17">
        <v>21444.6</v>
      </c>
      <c r="AE385" s="15">
        <f t="shared" si="119"/>
        <v>0.40970271153217908</v>
      </c>
      <c r="AF385" s="15">
        <f t="shared" si="120"/>
        <v>0.39861158298598737</v>
      </c>
      <c r="AG385" s="15">
        <f t="shared" si="121"/>
        <v>0.44825452397926652</v>
      </c>
      <c r="AH385" s="15">
        <f t="shared" si="122"/>
        <v>0.4051726705028158</v>
      </c>
      <c r="AI385" s="15" t="s">
        <v>48</v>
      </c>
      <c r="AJ385" s="15" t="s">
        <v>48</v>
      </c>
      <c r="AK385" s="15" t="s">
        <v>48</v>
      </c>
      <c r="AL385" s="15" t="s">
        <v>48</v>
      </c>
    </row>
    <row r="386" spans="2:38" s="24" customFormat="1" ht="58.5" customHeight="1" x14ac:dyDescent="0.25">
      <c r="B386" s="134">
        <v>336</v>
      </c>
      <c r="C386" s="36" t="s">
        <v>230</v>
      </c>
      <c r="D386" s="131" t="s">
        <v>308</v>
      </c>
      <c r="E386" s="133">
        <v>7014060002</v>
      </c>
      <c r="F386" s="154"/>
      <c r="G386" s="129">
        <v>100</v>
      </c>
      <c r="H386" s="130" t="s">
        <v>118</v>
      </c>
      <c r="I386" s="131" t="s">
        <v>298</v>
      </c>
      <c r="J386" s="18">
        <v>16923.400000000001</v>
      </c>
      <c r="K386" s="18">
        <v>18094.8</v>
      </c>
      <c r="L386" s="120">
        <v>18503</v>
      </c>
      <c r="M386" s="18">
        <v>22146.7</v>
      </c>
      <c r="N386" s="18">
        <v>42854</v>
      </c>
      <c r="O386" s="18">
        <v>48270.8</v>
      </c>
      <c r="P386" s="18">
        <v>42501.3</v>
      </c>
      <c r="Q386" s="18">
        <v>57088.5</v>
      </c>
      <c r="R386" s="17" t="s">
        <v>47</v>
      </c>
      <c r="S386" s="18">
        <v>162</v>
      </c>
      <c r="T386" s="18">
        <v>169</v>
      </c>
      <c r="U386" s="120">
        <v>202</v>
      </c>
      <c r="V386" s="18">
        <v>200</v>
      </c>
      <c r="W386" s="18" t="s">
        <v>48</v>
      </c>
      <c r="X386" s="18" t="s">
        <v>48</v>
      </c>
      <c r="Y386" s="18" t="s">
        <v>48</v>
      </c>
      <c r="Z386" s="18" t="s">
        <v>48</v>
      </c>
      <c r="AA386" s="41">
        <v>16845</v>
      </c>
      <c r="AB386" s="41">
        <v>18065</v>
      </c>
      <c r="AC386" s="108">
        <v>18772.599999999999</v>
      </c>
      <c r="AD386" s="17">
        <v>21788.2</v>
      </c>
      <c r="AE386" s="15">
        <f t="shared" si="119"/>
        <v>0.39490829327484017</v>
      </c>
      <c r="AF386" s="15">
        <f t="shared" si="120"/>
        <v>0.37486016390861554</v>
      </c>
      <c r="AG386" s="15">
        <f t="shared" si="121"/>
        <v>0.43535138925162287</v>
      </c>
      <c r="AH386" s="15">
        <f t="shared" si="122"/>
        <v>0.38793627438100492</v>
      </c>
      <c r="AI386" s="15" t="s">
        <v>48</v>
      </c>
      <c r="AJ386" s="15" t="s">
        <v>48</v>
      </c>
      <c r="AK386" s="15" t="s">
        <v>48</v>
      </c>
      <c r="AL386" s="15" t="s">
        <v>48</v>
      </c>
    </row>
    <row r="387" spans="2:38" s="24" customFormat="1" ht="58.5" customHeight="1" x14ac:dyDescent="0.25">
      <c r="B387" s="134">
        <v>337</v>
      </c>
      <c r="C387" s="36" t="s">
        <v>230</v>
      </c>
      <c r="D387" s="131" t="s">
        <v>309</v>
      </c>
      <c r="E387" s="133">
        <v>7014032823</v>
      </c>
      <c r="F387" s="154"/>
      <c r="G387" s="129">
        <v>100</v>
      </c>
      <c r="H387" s="130" t="s">
        <v>118</v>
      </c>
      <c r="I387" s="131" t="s">
        <v>298</v>
      </c>
      <c r="J387" s="18">
        <v>6606.2</v>
      </c>
      <c r="K387" s="18">
        <v>7281.8</v>
      </c>
      <c r="L387" s="120">
        <v>7204.4</v>
      </c>
      <c r="M387" s="18">
        <v>8187.8</v>
      </c>
      <c r="N387" s="18">
        <v>42854</v>
      </c>
      <c r="O387" s="18">
        <v>48270.8</v>
      </c>
      <c r="P387" s="18">
        <v>42501.3</v>
      </c>
      <c r="Q387" s="18">
        <v>57088.5</v>
      </c>
      <c r="R387" s="17" t="s">
        <v>47</v>
      </c>
      <c r="S387" s="18">
        <v>59</v>
      </c>
      <c r="T387" s="18">
        <v>58</v>
      </c>
      <c r="U387" s="120">
        <v>57</v>
      </c>
      <c r="V387" s="18">
        <v>47</v>
      </c>
      <c r="W387" s="18" t="s">
        <v>48</v>
      </c>
      <c r="X387" s="18" t="s">
        <v>48</v>
      </c>
      <c r="Y387" s="18" t="s">
        <v>48</v>
      </c>
      <c r="Z387" s="18" t="s">
        <v>48</v>
      </c>
      <c r="AA387" s="41">
        <v>6571</v>
      </c>
      <c r="AB387" s="41">
        <v>6942</v>
      </c>
      <c r="AC387" s="108">
        <v>7373.2</v>
      </c>
      <c r="AD387" s="17">
        <v>7896.8</v>
      </c>
      <c r="AE387" s="15">
        <f t="shared" si="119"/>
        <v>0.15415597143790544</v>
      </c>
      <c r="AF387" s="15">
        <f t="shared" si="120"/>
        <v>0.15085310373973498</v>
      </c>
      <c r="AG387" s="15">
        <f t="shared" si="121"/>
        <v>0.16951010910254508</v>
      </c>
      <c r="AH387" s="15">
        <f t="shared" si="122"/>
        <v>0.14342293106317386</v>
      </c>
      <c r="AI387" s="15" t="s">
        <v>48</v>
      </c>
      <c r="AJ387" s="15" t="s">
        <v>48</v>
      </c>
      <c r="AK387" s="15" t="s">
        <v>48</v>
      </c>
      <c r="AL387" s="15" t="s">
        <v>48</v>
      </c>
    </row>
    <row r="388" spans="2:38" s="24" customFormat="1" ht="58.5" customHeight="1" x14ac:dyDescent="0.25">
      <c r="B388" s="134">
        <v>338</v>
      </c>
      <c r="C388" s="36" t="s">
        <v>230</v>
      </c>
      <c r="D388" s="131" t="s">
        <v>310</v>
      </c>
      <c r="E388" s="133">
        <v>7014025713</v>
      </c>
      <c r="F388" s="154"/>
      <c r="G388" s="129">
        <v>100</v>
      </c>
      <c r="H388" s="130" t="s">
        <v>118</v>
      </c>
      <c r="I388" s="131" t="s">
        <v>298</v>
      </c>
      <c r="J388" s="18">
        <v>9996.7000000000007</v>
      </c>
      <c r="K388" s="18">
        <v>10970.3</v>
      </c>
      <c r="L388" s="120">
        <v>10104.1</v>
      </c>
      <c r="M388" s="18">
        <v>11973.3</v>
      </c>
      <c r="N388" s="18">
        <v>42854</v>
      </c>
      <c r="O388" s="18">
        <v>48270.8</v>
      </c>
      <c r="P388" s="18">
        <v>42501.3</v>
      </c>
      <c r="Q388" s="18">
        <v>57088.5</v>
      </c>
      <c r="R388" s="17" t="s">
        <v>47</v>
      </c>
      <c r="S388" s="18">
        <v>92</v>
      </c>
      <c r="T388" s="18">
        <v>92</v>
      </c>
      <c r="U388" s="120">
        <v>96</v>
      </c>
      <c r="V388" s="18">
        <v>88</v>
      </c>
      <c r="W388" s="18" t="s">
        <v>48</v>
      </c>
      <c r="X388" s="18" t="s">
        <v>48</v>
      </c>
      <c r="Y388" s="18" t="s">
        <v>48</v>
      </c>
      <c r="Z388" s="18" t="s">
        <v>48</v>
      </c>
      <c r="AA388" s="41">
        <v>10556</v>
      </c>
      <c r="AB388" s="41">
        <v>11466</v>
      </c>
      <c r="AC388" s="108">
        <v>10482.6</v>
      </c>
      <c r="AD388" s="17">
        <v>12650.3</v>
      </c>
      <c r="AE388" s="15">
        <f t="shared" si="119"/>
        <v>0.23327344005227052</v>
      </c>
      <c r="AF388" s="15">
        <f t="shared" si="120"/>
        <v>0.22726575900958754</v>
      </c>
      <c r="AG388" s="15">
        <f t="shared" si="121"/>
        <v>0.23773625747918298</v>
      </c>
      <c r="AH388" s="15">
        <f t="shared" si="122"/>
        <v>0.20973225781024199</v>
      </c>
      <c r="AI388" s="15" t="s">
        <v>48</v>
      </c>
      <c r="AJ388" s="15" t="s">
        <v>48</v>
      </c>
      <c r="AK388" s="15" t="s">
        <v>48</v>
      </c>
      <c r="AL388" s="15" t="s">
        <v>48</v>
      </c>
    </row>
    <row r="389" spans="2:38" s="24" customFormat="1" ht="58.5" customHeight="1" x14ac:dyDescent="0.25">
      <c r="B389" s="134">
        <v>339</v>
      </c>
      <c r="C389" s="36" t="s">
        <v>230</v>
      </c>
      <c r="D389" s="131" t="s">
        <v>311</v>
      </c>
      <c r="E389" s="133">
        <v>7014030061</v>
      </c>
      <c r="F389" s="154"/>
      <c r="G389" s="129">
        <v>100</v>
      </c>
      <c r="H389" s="130" t="s">
        <v>118</v>
      </c>
      <c r="I389" s="131" t="s">
        <v>298</v>
      </c>
      <c r="J389" s="18">
        <v>27465.8</v>
      </c>
      <c r="K389" s="18">
        <v>26180.400000000001</v>
      </c>
      <c r="L389" s="120">
        <v>24748.9</v>
      </c>
      <c r="M389" s="18">
        <v>29006</v>
      </c>
      <c r="N389" s="18">
        <v>42854</v>
      </c>
      <c r="O389" s="18">
        <v>48270.8</v>
      </c>
      <c r="P389" s="18">
        <v>42501.3</v>
      </c>
      <c r="Q389" s="18">
        <v>57088.5</v>
      </c>
      <c r="R389" s="17" t="s">
        <v>47</v>
      </c>
      <c r="S389" s="18">
        <v>268</v>
      </c>
      <c r="T389" s="18">
        <v>264</v>
      </c>
      <c r="U389" s="120">
        <v>283</v>
      </c>
      <c r="V389" s="18">
        <v>278</v>
      </c>
      <c r="W389" s="18" t="s">
        <v>48</v>
      </c>
      <c r="X389" s="18" t="s">
        <v>48</v>
      </c>
      <c r="Y389" s="18" t="s">
        <v>48</v>
      </c>
      <c r="Z389" s="18" t="s">
        <v>48</v>
      </c>
      <c r="AA389" s="41">
        <v>29222</v>
      </c>
      <c r="AB389" s="41">
        <v>27387</v>
      </c>
      <c r="AC389" s="108">
        <v>27212.2</v>
      </c>
      <c r="AD389" s="17">
        <v>28746.5</v>
      </c>
      <c r="AE389" s="15">
        <f t="shared" si="119"/>
        <v>0.64091566714892423</v>
      </c>
      <c r="AF389" s="15">
        <f t="shared" si="120"/>
        <v>0.5423651565749894</v>
      </c>
      <c r="AG389" s="15">
        <f t="shared" si="121"/>
        <v>0.58230924701126785</v>
      </c>
      <c r="AH389" s="15">
        <f t="shared" si="122"/>
        <v>0.50808831901346152</v>
      </c>
      <c r="AI389" s="15" t="s">
        <v>48</v>
      </c>
      <c r="AJ389" s="15" t="s">
        <v>48</v>
      </c>
      <c r="AK389" s="15" t="s">
        <v>48</v>
      </c>
      <c r="AL389" s="15" t="s">
        <v>48</v>
      </c>
    </row>
    <row r="390" spans="2:38" s="24" customFormat="1" ht="58.5" customHeight="1" x14ac:dyDescent="0.25">
      <c r="B390" s="134">
        <v>340</v>
      </c>
      <c r="C390" s="36" t="s">
        <v>230</v>
      </c>
      <c r="D390" s="131" t="s">
        <v>312</v>
      </c>
      <c r="E390" s="133">
        <v>7014028231</v>
      </c>
      <c r="F390" s="154"/>
      <c r="G390" s="129">
        <v>100</v>
      </c>
      <c r="H390" s="130" t="s">
        <v>118</v>
      </c>
      <c r="I390" s="131" t="s">
        <v>298</v>
      </c>
      <c r="J390" s="18">
        <v>18279.599999999999</v>
      </c>
      <c r="K390" s="18">
        <v>20611.3</v>
      </c>
      <c r="L390" s="120">
        <v>19774.2</v>
      </c>
      <c r="M390" s="18">
        <v>23377.3</v>
      </c>
      <c r="N390" s="18">
        <v>42854</v>
      </c>
      <c r="O390" s="18">
        <v>48270.8</v>
      </c>
      <c r="P390" s="18">
        <v>42501.3</v>
      </c>
      <c r="Q390" s="18">
        <v>57088.5</v>
      </c>
      <c r="R390" s="17" t="s">
        <v>47</v>
      </c>
      <c r="S390" s="18">
        <v>175</v>
      </c>
      <c r="T390" s="18">
        <v>178</v>
      </c>
      <c r="U390" s="120">
        <v>181</v>
      </c>
      <c r="V390" s="18">
        <v>179</v>
      </c>
      <c r="W390" s="18" t="s">
        <v>48</v>
      </c>
      <c r="X390" s="18" t="s">
        <v>48</v>
      </c>
      <c r="Y390" s="18" t="s">
        <v>48</v>
      </c>
      <c r="Z390" s="18" t="s">
        <v>48</v>
      </c>
      <c r="AA390" s="41">
        <v>19264</v>
      </c>
      <c r="AB390" s="41">
        <v>21165</v>
      </c>
      <c r="AC390" s="108">
        <v>20367.3</v>
      </c>
      <c r="AD390" s="17">
        <v>23079.9</v>
      </c>
      <c r="AE390" s="15">
        <f t="shared" si="119"/>
        <v>0.42655528072058613</v>
      </c>
      <c r="AF390" s="15">
        <f t="shared" si="120"/>
        <v>0.42699313042253284</v>
      </c>
      <c r="AG390" s="15">
        <f t="shared" si="121"/>
        <v>0.46526106260279093</v>
      </c>
      <c r="AH390" s="15">
        <f t="shared" si="122"/>
        <v>0.40949227953090378</v>
      </c>
      <c r="AI390" s="15" t="s">
        <v>48</v>
      </c>
      <c r="AJ390" s="15" t="s">
        <v>48</v>
      </c>
      <c r="AK390" s="15" t="s">
        <v>48</v>
      </c>
      <c r="AL390" s="15" t="s">
        <v>48</v>
      </c>
    </row>
    <row r="391" spans="2:38" s="24" customFormat="1" ht="58.5" customHeight="1" x14ac:dyDescent="0.25">
      <c r="B391" s="134">
        <v>341</v>
      </c>
      <c r="C391" s="36" t="s">
        <v>230</v>
      </c>
      <c r="D391" s="131" t="s">
        <v>313</v>
      </c>
      <c r="E391" s="133">
        <v>7014036546</v>
      </c>
      <c r="F391" s="154"/>
      <c r="G391" s="129">
        <v>100</v>
      </c>
      <c r="H391" s="130" t="s">
        <v>118</v>
      </c>
      <c r="I391" s="131" t="s">
        <v>298</v>
      </c>
      <c r="J391" s="18">
        <v>14758.2</v>
      </c>
      <c r="K391" s="18">
        <v>15543.6</v>
      </c>
      <c r="L391" s="120">
        <v>15464.4</v>
      </c>
      <c r="M391" s="18">
        <v>16645.8</v>
      </c>
      <c r="N391" s="18">
        <v>42854</v>
      </c>
      <c r="O391" s="18">
        <v>48270.8</v>
      </c>
      <c r="P391" s="18">
        <v>42501.3</v>
      </c>
      <c r="Q391" s="18">
        <v>57088.5</v>
      </c>
      <c r="R391" s="17" t="s">
        <v>47</v>
      </c>
      <c r="S391" s="18">
        <v>139</v>
      </c>
      <c r="T391" s="18">
        <v>138</v>
      </c>
      <c r="U391" s="120">
        <v>136</v>
      </c>
      <c r="V391" s="18">
        <v>126</v>
      </c>
      <c r="W391" s="18" t="s">
        <v>48</v>
      </c>
      <c r="X391" s="18" t="s">
        <v>48</v>
      </c>
      <c r="Y391" s="18" t="s">
        <v>48</v>
      </c>
      <c r="Z391" s="18" t="s">
        <v>48</v>
      </c>
      <c r="AA391" s="41">
        <v>15481.8</v>
      </c>
      <c r="AB391" s="41">
        <v>15901.8</v>
      </c>
      <c r="AC391" s="108">
        <v>15653.4</v>
      </c>
      <c r="AD391" s="17">
        <v>16353.4</v>
      </c>
      <c r="AE391" s="15">
        <f t="shared" si="119"/>
        <v>0.34438325477201664</v>
      </c>
      <c r="AF391" s="15">
        <f t="shared" si="120"/>
        <v>0.32200833630269232</v>
      </c>
      <c r="AG391" s="15">
        <f t="shared" si="121"/>
        <v>0.36385710554735967</v>
      </c>
      <c r="AH391" s="15">
        <f t="shared" si="122"/>
        <v>0.2915788643947555</v>
      </c>
      <c r="AI391" s="15" t="s">
        <v>48</v>
      </c>
      <c r="AJ391" s="15" t="s">
        <v>48</v>
      </c>
      <c r="AK391" s="15" t="s">
        <v>48</v>
      </c>
      <c r="AL391" s="15" t="s">
        <v>48</v>
      </c>
    </row>
    <row r="392" spans="2:38" s="24" customFormat="1" ht="58.5" customHeight="1" x14ac:dyDescent="0.25">
      <c r="B392" s="134">
        <v>342</v>
      </c>
      <c r="C392" s="36" t="s">
        <v>230</v>
      </c>
      <c r="D392" s="131" t="s">
        <v>314</v>
      </c>
      <c r="E392" s="133">
        <v>7014034980</v>
      </c>
      <c r="F392" s="154"/>
      <c r="G392" s="129">
        <v>100</v>
      </c>
      <c r="H392" s="130" t="s">
        <v>118</v>
      </c>
      <c r="I392" s="131" t="s">
        <v>298</v>
      </c>
      <c r="J392" s="18">
        <v>12391</v>
      </c>
      <c r="K392" s="18">
        <v>13408.9</v>
      </c>
      <c r="L392" s="120">
        <v>12570.6</v>
      </c>
      <c r="M392" s="18">
        <v>14741.4</v>
      </c>
      <c r="N392" s="18">
        <v>42854</v>
      </c>
      <c r="O392" s="18">
        <v>48270.8</v>
      </c>
      <c r="P392" s="18">
        <v>42501.3</v>
      </c>
      <c r="Q392" s="18">
        <v>57088.5</v>
      </c>
      <c r="R392" s="17" t="s">
        <v>47</v>
      </c>
      <c r="S392" s="18">
        <v>127</v>
      </c>
      <c r="T392" s="18">
        <v>121</v>
      </c>
      <c r="U392" s="120">
        <v>131</v>
      </c>
      <c r="V392" s="18">
        <v>132</v>
      </c>
      <c r="W392" s="18" t="s">
        <v>48</v>
      </c>
      <c r="X392" s="18" t="s">
        <v>48</v>
      </c>
      <c r="Y392" s="18" t="s">
        <v>48</v>
      </c>
      <c r="Z392" s="18" t="s">
        <v>48</v>
      </c>
      <c r="AA392" s="41">
        <v>13691.5</v>
      </c>
      <c r="AB392" s="41">
        <v>14030.9</v>
      </c>
      <c r="AC392" s="108">
        <v>13043.5</v>
      </c>
      <c r="AD392" s="17">
        <v>14101.1</v>
      </c>
      <c r="AE392" s="15">
        <f t="shared" si="119"/>
        <v>0.2891445372660662</v>
      </c>
      <c r="AF392" s="15">
        <f t="shared" si="120"/>
        <v>0.27778491344663853</v>
      </c>
      <c r="AG392" s="15">
        <f t="shared" si="121"/>
        <v>0.29576977645389668</v>
      </c>
      <c r="AH392" s="15">
        <f t="shared" si="122"/>
        <v>0.25822013190047033</v>
      </c>
      <c r="AI392" s="15" t="s">
        <v>48</v>
      </c>
      <c r="AJ392" s="15" t="s">
        <v>48</v>
      </c>
      <c r="AK392" s="15" t="s">
        <v>48</v>
      </c>
      <c r="AL392" s="15" t="s">
        <v>48</v>
      </c>
    </row>
    <row r="393" spans="2:38" s="24" customFormat="1" ht="58.5" customHeight="1" x14ac:dyDescent="0.25">
      <c r="B393" s="134">
        <v>343</v>
      </c>
      <c r="C393" s="36" t="s">
        <v>230</v>
      </c>
      <c r="D393" s="131" t="s">
        <v>315</v>
      </c>
      <c r="E393" s="133">
        <v>7014034034</v>
      </c>
      <c r="F393" s="154"/>
      <c r="G393" s="129">
        <v>100</v>
      </c>
      <c r="H393" s="130" t="s">
        <v>118</v>
      </c>
      <c r="I393" s="131" t="s">
        <v>298</v>
      </c>
      <c r="J393" s="18">
        <v>13985.3</v>
      </c>
      <c r="K393" s="18">
        <v>14245.3</v>
      </c>
      <c r="L393" s="120">
        <v>13751.2</v>
      </c>
      <c r="M393" s="18">
        <v>15757.4</v>
      </c>
      <c r="N393" s="18">
        <v>42854</v>
      </c>
      <c r="O393" s="18">
        <v>48270.8</v>
      </c>
      <c r="P393" s="18">
        <v>42501.3</v>
      </c>
      <c r="Q393" s="18">
        <v>57088.5</v>
      </c>
      <c r="R393" s="17" t="s">
        <v>47</v>
      </c>
      <c r="S393" s="18">
        <v>138</v>
      </c>
      <c r="T393" s="18">
        <v>137</v>
      </c>
      <c r="U393" s="120">
        <v>142</v>
      </c>
      <c r="V393" s="18">
        <v>141</v>
      </c>
      <c r="W393" s="18" t="s">
        <v>48</v>
      </c>
      <c r="X393" s="18" t="s">
        <v>48</v>
      </c>
      <c r="Y393" s="18" t="s">
        <v>48</v>
      </c>
      <c r="Z393" s="18" t="s">
        <v>48</v>
      </c>
      <c r="AA393" s="41">
        <v>14305.4</v>
      </c>
      <c r="AB393" s="41">
        <v>14493.7</v>
      </c>
      <c r="AC393" s="108">
        <v>14101.8</v>
      </c>
      <c r="AD393" s="17">
        <v>15638.5</v>
      </c>
      <c r="AE393" s="15">
        <f t="shared" si="119"/>
        <v>0.32634759882391373</v>
      </c>
      <c r="AF393" s="15">
        <f t="shared" si="120"/>
        <v>0.29511215890351927</v>
      </c>
      <c r="AG393" s="15">
        <f t="shared" si="121"/>
        <v>0.32354775030410832</v>
      </c>
      <c r="AH393" s="15">
        <f t="shared" si="122"/>
        <v>0.27601706122949454</v>
      </c>
      <c r="AI393" s="15" t="s">
        <v>48</v>
      </c>
      <c r="AJ393" s="15" t="s">
        <v>48</v>
      </c>
      <c r="AK393" s="15" t="s">
        <v>48</v>
      </c>
      <c r="AL393" s="15" t="s">
        <v>48</v>
      </c>
    </row>
    <row r="394" spans="2:38" s="24" customFormat="1" ht="58.5" customHeight="1" x14ac:dyDescent="0.25">
      <c r="B394" s="134">
        <v>344</v>
      </c>
      <c r="C394" s="36" t="s">
        <v>230</v>
      </c>
      <c r="D394" s="131" t="s">
        <v>316</v>
      </c>
      <c r="E394" s="133">
        <v>7014032510</v>
      </c>
      <c r="F394" s="154"/>
      <c r="G394" s="129">
        <v>100</v>
      </c>
      <c r="H394" s="130" t="s">
        <v>118</v>
      </c>
      <c r="I394" s="131" t="s">
        <v>298</v>
      </c>
      <c r="J394" s="18">
        <v>16802.099999999999</v>
      </c>
      <c r="K394" s="18">
        <v>18580.900000000001</v>
      </c>
      <c r="L394" s="120">
        <v>16782.599999999999</v>
      </c>
      <c r="M394" s="18">
        <v>19675.3</v>
      </c>
      <c r="N394" s="18">
        <v>42854</v>
      </c>
      <c r="O394" s="18">
        <v>48270.8</v>
      </c>
      <c r="P394" s="18">
        <v>42501.3</v>
      </c>
      <c r="Q394" s="18">
        <v>57088.5</v>
      </c>
      <c r="R394" s="17" t="s">
        <v>47</v>
      </c>
      <c r="S394" s="18">
        <v>165</v>
      </c>
      <c r="T394" s="18">
        <v>166</v>
      </c>
      <c r="U394" s="120">
        <v>167</v>
      </c>
      <c r="V394" s="18">
        <v>168</v>
      </c>
      <c r="W394" s="18" t="s">
        <v>48</v>
      </c>
      <c r="X394" s="18" t="s">
        <v>48</v>
      </c>
      <c r="Y394" s="18" t="s">
        <v>48</v>
      </c>
      <c r="Z394" s="18" t="s">
        <v>48</v>
      </c>
      <c r="AA394" s="41">
        <v>16749</v>
      </c>
      <c r="AB394" s="41">
        <v>18561</v>
      </c>
      <c r="AC394" s="108">
        <v>16805</v>
      </c>
      <c r="AD394" s="17">
        <v>19169</v>
      </c>
      <c r="AE394" s="15">
        <f t="shared" si="119"/>
        <v>0.392077752368507</v>
      </c>
      <c r="AF394" s="15">
        <f t="shared" si="120"/>
        <v>0.3849304341340935</v>
      </c>
      <c r="AG394" s="15">
        <f t="shared" si="121"/>
        <v>0.39487262742551399</v>
      </c>
      <c r="AH394" s="15">
        <f t="shared" si="122"/>
        <v>0.34464559412140799</v>
      </c>
      <c r="AI394" s="15" t="s">
        <v>48</v>
      </c>
      <c r="AJ394" s="15" t="s">
        <v>48</v>
      </c>
      <c r="AK394" s="15" t="s">
        <v>48</v>
      </c>
      <c r="AL394" s="15" t="s">
        <v>48</v>
      </c>
    </row>
    <row r="395" spans="2:38" s="24" customFormat="1" ht="58.5" customHeight="1" x14ac:dyDescent="0.25">
      <c r="B395" s="134">
        <v>345</v>
      </c>
      <c r="C395" s="36" t="s">
        <v>230</v>
      </c>
      <c r="D395" s="131" t="s">
        <v>317</v>
      </c>
      <c r="E395" s="133">
        <v>7014033295</v>
      </c>
      <c r="F395" s="154"/>
      <c r="G395" s="129">
        <v>100</v>
      </c>
      <c r="H395" s="130" t="s">
        <v>118</v>
      </c>
      <c r="I395" s="131" t="s">
        <v>298</v>
      </c>
      <c r="J395" s="18">
        <v>10153.299999999999</v>
      </c>
      <c r="K395" s="18">
        <v>10673.4</v>
      </c>
      <c r="L395" s="120">
        <v>11426</v>
      </c>
      <c r="M395" s="18">
        <v>12925</v>
      </c>
      <c r="N395" s="18">
        <v>42854</v>
      </c>
      <c r="O395" s="18">
        <v>48270.8</v>
      </c>
      <c r="P395" s="18">
        <v>42501.3</v>
      </c>
      <c r="Q395" s="18">
        <v>57088.5</v>
      </c>
      <c r="R395" s="17" t="s">
        <v>47</v>
      </c>
      <c r="S395" s="18">
        <v>98</v>
      </c>
      <c r="T395" s="18">
        <v>103</v>
      </c>
      <c r="U395" s="120">
        <v>125</v>
      </c>
      <c r="V395" s="18">
        <v>120</v>
      </c>
      <c r="W395" s="18" t="s">
        <v>48</v>
      </c>
      <c r="X395" s="18" t="s">
        <v>48</v>
      </c>
      <c r="Y395" s="18" t="s">
        <v>48</v>
      </c>
      <c r="Z395" s="18" t="s">
        <v>48</v>
      </c>
      <c r="AA395" s="41">
        <v>11425</v>
      </c>
      <c r="AB395" s="41">
        <v>10958</v>
      </c>
      <c r="AC395" s="108">
        <v>11447.3</v>
      </c>
      <c r="AD395" s="17">
        <v>12272.3</v>
      </c>
      <c r="AE395" s="15">
        <f t="shared" si="119"/>
        <v>0.23692770803192231</v>
      </c>
      <c r="AF395" s="15">
        <f t="shared" si="120"/>
        <v>0.22111504263447052</v>
      </c>
      <c r="AG395" s="15">
        <f t="shared" si="121"/>
        <v>0.26883883551797239</v>
      </c>
      <c r="AH395" s="15">
        <f t="shared" si="122"/>
        <v>0.22640286572602189</v>
      </c>
      <c r="AI395" s="15" t="s">
        <v>48</v>
      </c>
      <c r="AJ395" s="15" t="s">
        <v>48</v>
      </c>
      <c r="AK395" s="15" t="s">
        <v>48</v>
      </c>
      <c r="AL395" s="15" t="s">
        <v>48</v>
      </c>
    </row>
    <row r="396" spans="2:38" s="24" customFormat="1" ht="58.5" customHeight="1" x14ac:dyDescent="0.25">
      <c r="B396" s="134">
        <v>346</v>
      </c>
      <c r="C396" s="36" t="s">
        <v>230</v>
      </c>
      <c r="D396" s="131" t="s">
        <v>318</v>
      </c>
      <c r="E396" s="133">
        <v>7014025738</v>
      </c>
      <c r="F396" s="154"/>
      <c r="G396" s="129">
        <v>100</v>
      </c>
      <c r="H396" s="130" t="s">
        <v>118</v>
      </c>
      <c r="I396" s="131" t="s">
        <v>298</v>
      </c>
      <c r="J396" s="18">
        <v>35811</v>
      </c>
      <c r="K396" s="18">
        <v>36418.800000000003</v>
      </c>
      <c r="L396" s="120">
        <v>33497.300000000003</v>
      </c>
      <c r="M396" s="18">
        <v>39478.400000000001</v>
      </c>
      <c r="N396" s="18">
        <v>42854</v>
      </c>
      <c r="O396" s="18">
        <v>48270.8</v>
      </c>
      <c r="P396" s="18">
        <v>42501.3</v>
      </c>
      <c r="Q396" s="18">
        <v>57088.5</v>
      </c>
      <c r="R396" s="17" t="s">
        <v>47</v>
      </c>
      <c r="S396" s="18">
        <v>355</v>
      </c>
      <c r="T396" s="18">
        <v>355</v>
      </c>
      <c r="U396" s="120">
        <v>381</v>
      </c>
      <c r="V396" s="18">
        <v>350</v>
      </c>
      <c r="W396" s="18" t="s">
        <v>48</v>
      </c>
      <c r="X396" s="18" t="s">
        <v>48</v>
      </c>
      <c r="Y396" s="18" t="s">
        <v>48</v>
      </c>
      <c r="Z396" s="18" t="s">
        <v>48</v>
      </c>
      <c r="AA396" s="41">
        <v>35819</v>
      </c>
      <c r="AB396" s="41">
        <v>37787</v>
      </c>
      <c r="AC396" s="108">
        <v>35589.5</v>
      </c>
      <c r="AD396" s="17">
        <v>38814.199999999997</v>
      </c>
      <c r="AE396" s="15">
        <f t="shared" si="119"/>
        <v>0.83565128109394693</v>
      </c>
      <c r="AF396" s="15">
        <f t="shared" si="120"/>
        <v>0.75446853998690722</v>
      </c>
      <c r="AG396" s="15">
        <f t="shared" si="121"/>
        <v>0.78814765665991393</v>
      </c>
      <c r="AH396" s="15">
        <f t="shared" si="122"/>
        <v>0.69152981773912436</v>
      </c>
      <c r="AI396" s="15" t="s">
        <v>48</v>
      </c>
      <c r="AJ396" s="15" t="s">
        <v>48</v>
      </c>
      <c r="AK396" s="15" t="s">
        <v>48</v>
      </c>
      <c r="AL396" s="15" t="s">
        <v>48</v>
      </c>
    </row>
    <row r="397" spans="2:38" s="24" customFormat="1" ht="58.5" customHeight="1" x14ac:dyDescent="0.25">
      <c r="B397" s="134">
        <v>347</v>
      </c>
      <c r="C397" s="36" t="s">
        <v>230</v>
      </c>
      <c r="D397" s="131" t="s">
        <v>319</v>
      </c>
      <c r="E397" s="133">
        <v>7014032414</v>
      </c>
      <c r="F397" s="154"/>
      <c r="G397" s="129">
        <v>100</v>
      </c>
      <c r="H397" s="130" t="s">
        <v>118</v>
      </c>
      <c r="I397" s="131" t="s">
        <v>298</v>
      </c>
      <c r="J397" s="18">
        <v>11736.5</v>
      </c>
      <c r="K397" s="18">
        <v>12591.4</v>
      </c>
      <c r="L397" s="120">
        <v>13783</v>
      </c>
      <c r="M397" s="18">
        <v>15546.1</v>
      </c>
      <c r="N397" s="18">
        <v>42854</v>
      </c>
      <c r="O397" s="18">
        <v>48270.8</v>
      </c>
      <c r="P397" s="18">
        <v>42501.3</v>
      </c>
      <c r="Q397" s="18">
        <v>57088.5</v>
      </c>
      <c r="R397" s="17" t="s">
        <v>47</v>
      </c>
      <c r="S397" s="18">
        <v>102</v>
      </c>
      <c r="T397" s="18">
        <v>101</v>
      </c>
      <c r="U397" s="120">
        <v>102</v>
      </c>
      <c r="V397" s="18">
        <v>102</v>
      </c>
      <c r="W397" s="18" t="s">
        <v>48</v>
      </c>
      <c r="X397" s="18" t="s">
        <v>48</v>
      </c>
      <c r="Y397" s="18" t="s">
        <v>48</v>
      </c>
      <c r="Z397" s="18" t="s">
        <v>48</v>
      </c>
      <c r="AA397" s="41">
        <v>12030</v>
      </c>
      <c r="AB397" s="41">
        <v>12271</v>
      </c>
      <c r="AC397" s="108">
        <v>13614.7</v>
      </c>
      <c r="AD397" s="17">
        <v>14932.8</v>
      </c>
      <c r="AE397" s="15">
        <f t="shared" si="119"/>
        <v>0.27387175059504365</v>
      </c>
      <c r="AF397" s="15">
        <f t="shared" si="120"/>
        <v>0.26084920904563419</v>
      </c>
      <c r="AG397" s="15">
        <f t="shared" si="121"/>
        <v>0.32429596271172878</v>
      </c>
      <c r="AH397" s="15">
        <f t="shared" si="122"/>
        <v>0.27231579039561382</v>
      </c>
      <c r="AI397" s="15" t="s">
        <v>48</v>
      </c>
      <c r="AJ397" s="15" t="s">
        <v>48</v>
      </c>
      <c r="AK397" s="15" t="s">
        <v>48</v>
      </c>
      <c r="AL397" s="15" t="s">
        <v>48</v>
      </c>
    </row>
    <row r="398" spans="2:38" s="24" customFormat="1" ht="58.5" customHeight="1" x14ac:dyDescent="0.25">
      <c r="B398" s="134">
        <v>348</v>
      </c>
      <c r="C398" s="36" t="s">
        <v>230</v>
      </c>
      <c r="D398" s="131" t="s">
        <v>320</v>
      </c>
      <c r="E398" s="133">
        <v>7014037532</v>
      </c>
      <c r="F398" s="154"/>
      <c r="G398" s="129">
        <v>100</v>
      </c>
      <c r="H398" s="130" t="s">
        <v>118</v>
      </c>
      <c r="I398" s="131" t="s">
        <v>298</v>
      </c>
      <c r="J398" s="18">
        <v>7889.3</v>
      </c>
      <c r="K398" s="18">
        <v>8593.7000000000007</v>
      </c>
      <c r="L398" s="120">
        <v>7979.6</v>
      </c>
      <c r="M398" s="18">
        <v>9484.2000000000007</v>
      </c>
      <c r="N398" s="18">
        <v>42854</v>
      </c>
      <c r="O398" s="18">
        <v>48270.8</v>
      </c>
      <c r="P398" s="18">
        <v>42501.3</v>
      </c>
      <c r="Q398" s="18">
        <v>57088.5</v>
      </c>
      <c r="R398" s="17" t="s">
        <v>47</v>
      </c>
      <c r="S398" s="18">
        <v>64</v>
      </c>
      <c r="T398" s="18">
        <v>67</v>
      </c>
      <c r="U398" s="120">
        <v>66</v>
      </c>
      <c r="V398" s="18">
        <v>67</v>
      </c>
      <c r="W398" s="18" t="s">
        <v>48</v>
      </c>
      <c r="X398" s="18" t="s">
        <v>48</v>
      </c>
      <c r="Y398" s="18" t="s">
        <v>48</v>
      </c>
      <c r="Z398" s="18" t="s">
        <v>48</v>
      </c>
      <c r="AA398" s="41">
        <v>7828</v>
      </c>
      <c r="AB398" s="41">
        <v>7891</v>
      </c>
      <c r="AC398" s="108">
        <v>7769.3</v>
      </c>
      <c r="AD398" s="17">
        <v>8903.7000000000007</v>
      </c>
      <c r="AE398" s="15">
        <f t="shared" si="119"/>
        <v>0.18409716712558921</v>
      </c>
      <c r="AF398" s="15">
        <f t="shared" si="120"/>
        <v>0.17803102496747517</v>
      </c>
      <c r="AG398" s="15">
        <f t="shared" si="121"/>
        <v>0.18774955119019887</v>
      </c>
      <c r="AH398" s="15">
        <f t="shared" si="122"/>
        <v>0.16613153262040517</v>
      </c>
      <c r="AI398" s="15" t="s">
        <v>48</v>
      </c>
      <c r="AJ398" s="15" t="s">
        <v>48</v>
      </c>
      <c r="AK398" s="15" t="s">
        <v>48</v>
      </c>
      <c r="AL398" s="15" t="s">
        <v>48</v>
      </c>
    </row>
    <row r="399" spans="2:38" s="24" customFormat="1" ht="58.5" customHeight="1" x14ac:dyDescent="0.25">
      <c r="B399" s="134">
        <v>349</v>
      </c>
      <c r="C399" s="36" t="s">
        <v>230</v>
      </c>
      <c r="D399" s="131" t="s">
        <v>321</v>
      </c>
      <c r="E399" s="133">
        <v>7014063388</v>
      </c>
      <c r="F399" s="154"/>
      <c r="G399" s="129">
        <v>100</v>
      </c>
      <c r="H399" s="130" t="s">
        <v>118</v>
      </c>
      <c r="I399" s="131" t="s">
        <v>298</v>
      </c>
      <c r="J399" s="18">
        <v>11268.7</v>
      </c>
      <c r="K399" s="18">
        <v>13820.1</v>
      </c>
      <c r="L399" s="120">
        <v>24576.6</v>
      </c>
      <c r="M399" s="18">
        <v>58625.2</v>
      </c>
      <c r="N399" s="18">
        <v>42854</v>
      </c>
      <c r="O399" s="18">
        <v>48270.8</v>
      </c>
      <c r="P399" s="18">
        <v>42501.3</v>
      </c>
      <c r="Q399" s="18">
        <v>57088.5</v>
      </c>
      <c r="R399" s="17" t="s">
        <v>47</v>
      </c>
      <c r="S399" s="18">
        <v>92</v>
      </c>
      <c r="T399" s="18">
        <v>123</v>
      </c>
      <c r="U399" s="120">
        <v>251</v>
      </c>
      <c r="V399" s="18">
        <v>586</v>
      </c>
      <c r="W399" s="18" t="s">
        <v>48</v>
      </c>
      <c r="X399" s="18" t="s">
        <v>48</v>
      </c>
      <c r="Y399" s="18" t="s">
        <v>48</v>
      </c>
      <c r="Z399" s="18" t="s">
        <v>48</v>
      </c>
      <c r="AA399" s="41">
        <v>11066</v>
      </c>
      <c r="AB399" s="41">
        <v>14532</v>
      </c>
      <c r="AC399" s="108">
        <v>32579.4</v>
      </c>
      <c r="AD399" s="17">
        <v>64488.6</v>
      </c>
      <c r="AE399" s="15">
        <f t="shared" si="119"/>
        <v>0.26295561674522799</v>
      </c>
      <c r="AF399" s="15">
        <f t="shared" si="120"/>
        <v>0.28630352096919875</v>
      </c>
      <c r="AG399" s="15">
        <f t="shared" si="121"/>
        <v>0.57825525336872041</v>
      </c>
      <c r="AH399" s="15">
        <f t="shared" si="122"/>
        <v>1.026917855610149</v>
      </c>
      <c r="AI399" s="15" t="s">
        <v>48</v>
      </c>
      <c r="AJ399" s="15" t="s">
        <v>48</v>
      </c>
      <c r="AK399" s="15" t="s">
        <v>48</v>
      </c>
      <c r="AL399" s="15" t="s">
        <v>48</v>
      </c>
    </row>
    <row r="400" spans="2:38" s="24" customFormat="1" ht="58.5" customHeight="1" x14ac:dyDescent="0.25">
      <c r="B400" s="134">
        <v>350</v>
      </c>
      <c r="C400" s="36" t="s">
        <v>230</v>
      </c>
      <c r="D400" s="131" t="s">
        <v>322</v>
      </c>
      <c r="E400" s="133">
        <v>7014066396</v>
      </c>
      <c r="F400" s="154"/>
      <c r="G400" s="129">
        <v>100</v>
      </c>
      <c r="H400" s="130" t="s">
        <v>118</v>
      </c>
      <c r="I400" s="131" t="s">
        <v>298</v>
      </c>
      <c r="J400" s="18">
        <v>0</v>
      </c>
      <c r="K400" s="18">
        <v>0</v>
      </c>
      <c r="L400" s="120">
        <v>0</v>
      </c>
      <c r="M400" s="18">
        <v>15091.1</v>
      </c>
      <c r="N400" s="18">
        <v>42854</v>
      </c>
      <c r="O400" s="18">
        <v>48270.8</v>
      </c>
      <c r="P400" s="18">
        <v>42501.3</v>
      </c>
      <c r="Q400" s="18">
        <v>57088.5</v>
      </c>
      <c r="R400" s="17" t="s">
        <v>275</v>
      </c>
      <c r="S400" s="18" t="s">
        <v>48</v>
      </c>
      <c r="T400" s="18" t="s">
        <v>48</v>
      </c>
      <c r="U400" s="18" t="s">
        <v>48</v>
      </c>
      <c r="V400" s="18">
        <v>272</v>
      </c>
      <c r="W400" s="18" t="s">
        <v>48</v>
      </c>
      <c r="X400" s="18" t="s">
        <v>48</v>
      </c>
      <c r="Y400" s="18" t="s">
        <v>48</v>
      </c>
      <c r="Z400" s="18" t="s">
        <v>48</v>
      </c>
      <c r="AA400" s="17"/>
      <c r="AB400" s="17"/>
      <c r="AC400" s="17"/>
      <c r="AD400" s="17">
        <v>30396.799999999999</v>
      </c>
      <c r="AE400" s="15">
        <f t="shared" si="119"/>
        <v>0</v>
      </c>
      <c r="AF400" s="15">
        <f t="shared" si="120"/>
        <v>0</v>
      </c>
      <c r="AG400" s="15">
        <f t="shared" si="121"/>
        <v>0</v>
      </c>
      <c r="AH400" s="15">
        <f t="shared" si="122"/>
        <v>0.26434570885554887</v>
      </c>
      <c r="AI400" s="15" t="s">
        <v>48</v>
      </c>
      <c r="AJ400" s="15" t="s">
        <v>48</v>
      </c>
      <c r="AK400" s="15" t="s">
        <v>48</v>
      </c>
      <c r="AL400" s="15" t="s">
        <v>48</v>
      </c>
    </row>
    <row r="401" spans="2:38" s="24" customFormat="1" ht="58.5" customHeight="1" x14ac:dyDescent="0.25">
      <c r="B401" s="134">
        <v>351</v>
      </c>
      <c r="C401" s="36" t="s">
        <v>230</v>
      </c>
      <c r="D401" s="131" t="s">
        <v>323</v>
      </c>
      <c r="E401" s="133">
        <v>7014028249</v>
      </c>
      <c r="F401" s="154"/>
      <c r="G401" s="129">
        <v>100</v>
      </c>
      <c r="H401" s="133" t="s">
        <v>1116</v>
      </c>
      <c r="I401" s="18" t="s">
        <v>324</v>
      </c>
      <c r="J401" s="18">
        <v>10158.6</v>
      </c>
      <c r="K401" s="18">
        <v>10137.200000000001</v>
      </c>
      <c r="L401" s="120">
        <v>11403.3</v>
      </c>
      <c r="M401" s="18">
        <v>12284.3</v>
      </c>
      <c r="N401" s="18">
        <v>9155.2000000000007</v>
      </c>
      <c r="O401" s="18">
        <v>9552.9</v>
      </c>
      <c r="P401" s="18">
        <v>7427.9</v>
      </c>
      <c r="Q401" s="18">
        <v>8427.9</v>
      </c>
      <c r="R401" s="41" t="s">
        <v>47</v>
      </c>
      <c r="S401" s="18">
        <v>54</v>
      </c>
      <c r="T401" s="18">
        <v>51</v>
      </c>
      <c r="U401" s="120">
        <f>44+19</f>
        <v>63</v>
      </c>
      <c r="V401" s="18">
        <f>39+14</f>
        <v>53</v>
      </c>
      <c r="W401" s="18" t="s">
        <v>48</v>
      </c>
      <c r="X401" s="18" t="s">
        <v>48</v>
      </c>
      <c r="Y401" s="18" t="s">
        <v>48</v>
      </c>
      <c r="Z401" s="18" t="s">
        <v>48</v>
      </c>
      <c r="AA401" s="41">
        <v>10727.9</v>
      </c>
      <c r="AB401" s="41">
        <v>10071.299999999999</v>
      </c>
      <c r="AC401" s="108">
        <v>12180.7</v>
      </c>
      <c r="AD401" s="41">
        <v>15900.1</v>
      </c>
      <c r="AE401" s="15">
        <v>1</v>
      </c>
      <c r="AF401" s="15">
        <v>1</v>
      </c>
      <c r="AG401" s="15">
        <v>1</v>
      </c>
      <c r="AH401" s="15">
        <v>1</v>
      </c>
      <c r="AI401" s="15" t="s">
        <v>48</v>
      </c>
      <c r="AJ401" s="15" t="s">
        <v>48</v>
      </c>
      <c r="AK401" s="15" t="s">
        <v>48</v>
      </c>
      <c r="AL401" s="15" t="s">
        <v>48</v>
      </c>
    </row>
    <row r="402" spans="2:38" s="24" customFormat="1" ht="58.5" customHeight="1" x14ac:dyDescent="0.25">
      <c r="B402" s="134">
        <v>352</v>
      </c>
      <c r="C402" s="36" t="s">
        <v>230</v>
      </c>
      <c r="D402" s="131" t="s">
        <v>325</v>
      </c>
      <c r="E402" s="133">
        <v>7014032132</v>
      </c>
      <c r="F402" s="154"/>
      <c r="G402" s="129">
        <v>100</v>
      </c>
      <c r="H402" s="133" t="s">
        <v>1116</v>
      </c>
      <c r="I402" s="18" t="s">
        <v>324</v>
      </c>
      <c r="J402" s="18">
        <v>11761.7</v>
      </c>
      <c r="K402" s="18">
        <v>12012.9</v>
      </c>
      <c r="L402" s="120">
        <v>13053.7</v>
      </c>
      <c r="M402" s="18">
        <v>13716.2</v>
      </c>
      <c r="N402" s="18">
        <v>9155.2000000000007</v>
      </c>
      <c r="O402" s="18">
        <v>9552.9</v>
      </c>
      <c r="P402" s="18">
        <v>7427.9</v>
      </c>
      <c r="Q402" s="18">
        <v>8427.9</v>
      </c>
      <c r="R402" s="41" t="s">
        <v>47</v>
      </c>
      <c r="S402" s="18">
        <v>76</v>
      </c>
      <c r="T402" s="18">
        <v>70</v>
      </c>
      <c r="U402" s="120">
        <f>57+14</f>
        <v>71</v>
      </c>
      <c r="V402" s="18">
        <f>49+9</f>
        <v>58</v>
      </c>
      <c r="W402" s="18" t="s">
        <v>48</v>
      </c>
      <c r="X402" s="18" t="s">
        <v>48</v>
      </c>
      <c r="Y402" s="18" t="s">
        <v>48</v>
      </c>
      <c r="Z402" s="18" t="s">
        <v>48</v>
      </c>
      <c r="AA402" s="41">
        <v>12076.1</v>
      </c>
      <c r="AB402" s="41">
        <v>12356.8</v>
      </c>
      <c r="AC402" s="108">
        <v>13915.7</v>
      </c>
      <c r="AD402" s="41">
        <v>15626.4</v>
      </c>
      <c r="AE402" s="15">
        <v>1</v>
      </c>
      <c r="AF402" s="15">
        <v>1</v>
      </c>
      <c r="AG402" s="15">
        <v>1</v>
      </c>
      <c r="AH402" s="15">
        <v>1</v>
      </c>
      <c r="AI402" s="15" t="s">
        <v>48</v>
      </c>
      <c r="AJ402" s="15" t="s">
        <v>48</v>
      </c>
      <c r="AK402" s="15" t="s">
        <v>48</v>
      </c>
      <c r="AL402" s="15" t="s">
        <v>48</v>
      </c>
    </row>
    <row r="403" spans="2:38" s="24" customFormat="1" ht="58.5" customHeight="1" x14ac:dyDescent="0.25">
      <c r="B403" s="134">
        <v>353</v>
      </c>
      <c r="C403" s="36" t="s">
        <v>230</v>
      </c>
      <c r="D403" s="131" t="s">
        <v>326</v>
      </c>
      <c r="E403" s="133">
        <v>7014027622</v>
      </c>
      <c r="F403" s="154"/>
      <c r="G403" s="129">
        <v>100</v>
      </c>
      <c r="H403" s="133" t="s">
        <v>1116</v>
      </c>
      <c r="I403" s="18" t="s">
        <v>324</v>
      </c>
      <c r="J403" s="18">
        <v>13304</v>
      </c>
      <c r="K403" s="18">
        <v>13418.5</v>
      </c>
      <c r="L403" s="120">
        <v>15037.8</v>
      </c>
      <c r="M403" s="18">
        <v>17391.400000000001</v>
      </c>
      <c r="N403" s="18">
        <v>9155.2000000000007</v>
      </c>
      <c r="O403" s="18">
        <v>9552.9</v>
      </c>
      <c r="P403" s="18">
        <v>7427.9</v>
      </c>
      <c r="Q403" s="18">
        <v>8427.9</v>
      </c>
      <c r="R403" s="41" t="s">
        <v>47</v>
      </c>
      <c r="S403" s="18">
        <v>119</v>
      </c>
      <c r="T403" s="18">
        <v>104</v>
      </c>
      <c r="U403" s="120">
        <f>85+18</f>
        <v>103</v>
      </c>
      <c r="V403" s="18">
        <f>82+18</f>
        <v>100</v>
      </c>
      <c r="W403" s="18" t="s">
        <v>48</v>
      </c>
      <c r="X403" s="18" t="s">
        <v>48</v>
      </c>
      <c r="Y403" s="18" t="s">
        <v>48</v>
      </c>
      <c r="Z403" s="18" t="s">
        <v>48</v>
      </c>
      <c r="AA403" s="41">
        <v>14269.3</v>
      </c>
      <c r="AB403" s="41">
        <v>14416</v>
      </c>
      <c r="AC403" s="108">
        <v>15953.8</v>
      </c>
      <c r="AD403" s="41">
        <v>19532.5</v>
      </c>
      <c r="AE403" s="15">
        <v>1</v>
      </c>
      <c r="AF403" s="15">
        <v>1</v>
      </c>
      <c r="AG403" s="15">
        <v>1</v>
      </c>
      <c r="AH403" s="15">
        <v>1</v>
      </c>
      <c r="AI403" s="15" t="s">
        <v>48</v>
      </c>
      <c r="AJ403" s="15" t="s">
        <v>48</v>
      </c>
      <c r="AK403" s="15" t="s">
        <v>48</v>
      </c>
      <c r="AL403" s="15" t="s">
        <v>48</v>
      </c>
    </row>
    <row r="404" spans="2:38" s="24" customFormat="1" ht="58.5" customHeight="1" x14ac:dyDescent="0.25">
      <c r="B404" s="134">
        <v>354</v>
      </c>
      <c r="C404" s="36" t="s">
        <v>230</v>
      </c>
      <c r="D404" s="131" t="s">
        <v>327</v>
      </c>
      <c r="E404" s="133">
        <v>7014035038</v>
      </c>
      <c r="F404" s="154"/>
      <c r="G404" s="129">
        <v>100</v>
      </c>
      <c r="H404" s="133" t="s">
        <v>1116</v>
      </c>
      <c r="I404" s="18" t="s">
        <v>324</v>
      </c>
      <c r="J404" s="18">
        <v>19990.099999999999</v>
      </c>
      <c r="K404" s="18">
        <v>20815</v>
      </c>
      <c r="L404" s="120">
        <v>20594</v>
      </c>
      <c r="M404" s="18">
        <v>22706.2</v>
      </c>
      <c r="N404" s="18">
        <v>9155.2000000000007</v>
      </c>
      <c r="O404" s="18">
        <v>9552.9</v>
      </c>
      <c r="P404" s="18">
        <v>7427.9</v>
      </c>
      <c r="Q404" s="18">
        <v>8427.9</v>
      </c>
      <c r="R404" s="41" t="s">
        <v>47</v>
      </c>
      <c r="S404" s="18">
        <v>204</v>
      </c>
      <c r="T404" s="18">
        <v>180</v>
      </c>
      <c r="U404" s="120">
        <f>135+27</f>
        <v>162</v>
      </c>
      <c r="V404" s="18">
        <f>125+24</f>
        <v>149</v>
      </c>
      <c r="W404" s="18" t="s">
        <v>48</v>
      </c>
      <c r="X404" s="18" t="s">
        <v>48</v>
      </c>
      <c r="Y404" s="18" t="s">
        <v>48</v>
      </c>
      <c r="Z404" s="18" t="s">
        <v>48</v>
      </c>
      <c r="AA404" s="41">
        <v>20726.900000000001</v>
      </c>
      <c r="AB404" s="41">
        <v>21523.9</v>
      </c>
      <c r="AC404" s="108">
        <v>22452.400000000001</v>
      </c>
      <c r="AD404" s="41">
        <v>27448.3</v>
      </c>
      <c r="AE404" s="15">
        <v>1</v>
      </c>
      <c r="AF404" s="15">
        <v>1</v>
      </c>
      <c r="AG404" s="15">
        <v>1</v>
      </c>
      <c r="AH404" s="15">
        <v>1</v>
      </c>
      <c r="AI404" s="15" t="s">
        <v>48</v>
      </c>
      <c r="AJ404" s="15" t="s">
        <v>48</v>
      </c>
      <c r="AK404" s="15" t="s">
        <v>48</v>
      </c>
      <c r="AL404" s="15" t="s">
        <v>48</v>
      </c>
    </row>
    <row r="405" spans="2:38" s="24" customFormat="1" ht="58.5" customHeight="1" x14ac:dyDescent="0.25">
      <c r="B405" s="134">
        <v>355</v>
      </c>
      <c r="C405" s="36" t="s">
        <v>230</v>
      </c>
      <c r="D405" s="131" t="s">
        <v>328</v>
      </c>
      <c r="E405" s="133">
        <v>7014033288</v>
      </c>
      <c r="F405" s="154"/>
      <c r="G405" s="129">
        <v>100</v>
      </c>
      <c r="H405" s="133" t="s">
        <v>1116</v>
      </c>
      <c r="I405" s="18" t="s">
        <v>324</v>
      </c>
      <c r="J405" s="18">
        <v>19588.2</v>
      </c>
      <c r="K405" s="18">
        <v>21116.7</v>
      </c>
      <c r="L405" s="120">
        <v>21310.2</v>
      </c>
      <c r="M405" s="18">
        <v>23628.400000000001</v>
      </c>
      <c r="N405" s="18">
        <v>9155.2000000000007</v>
      </c>
      <c r="O405" s="18">
        <v>9552.9</v>
      </c>
      <c r="P405" s="18">
        <v>7427.9</v>
      </c>
      <c r="Q405" s="18">
        <v>8427.9</v>
      </c>
      <c r="R405" s="41" t="s">
        <v>47</v>
      </c>
      <c r="S405" s="18">
        <v>221</v>
      </c>
      <c r="T405" s="18">
        <v>242</v>
      </c>
      <c r="U405" s="120">
        <f>160+70</f>
        <v>230</v>
      </c>
      <c r="V405" s="18">
        <f>163+65</f>
        <v>228</v>
      </c>
      <c r="W405" s="18" t="s">
        <v>48</v>
      </c>
      <c r="X405" s="18" t="s">
        <v>48</v>
      </c>
      <c r="Y405" s="18" t="s">
        <v>48</v>
      </c>
      <c r="Z405" s="18" t="s">
        <v>48</v>
      </c>
      <c r="AA405" s="41">
        <v>20371.03</v>
      </c>
      <c r="AB405" s="41">
        <v>21863.39</v>
      </c>
      <c r="AC405" s="108">
        <v>23924.799999999999</v>
      </c>
      <c r="AD405" s="41">
        <v>25854.6</v>
      </c>
      <c r="AE405" s="15">
        <v>1</v>
      </c>
      <c r="AF405" s="15">
        <v>1</v>
      </c>
      <c r="AG405" s="15">
        <v>1</v>
      </c>
      <c r="AH405" s="15">
        <v>1</v>
      </c>
      <c r="AI405" s="15" t="s">
        <v>48</v>
      </c>
      <c r="AJ405" s="15" t="s">
        <v>48</v>
      </c>
      <c r="AK405" s="15" t="s">
        <v>48</v>
      </c>
      <c r="AL405" s="15" t="s">
        <v>48</v>
      </c>
    </row>
    <row r="406" spans="2:38" s="24" customFormat="1" ht="58.5" customHeight="1" x14ac:dyDescent="0.25">
      <c r="B406" s="134">
        <v>356</v>
      </c>
      <c r="C406" s="36" t="s">
        <v>230</v>
      </c>
      <c r="D406" s="131" t="s">
        <v>329</v>
      </c>
      <c r="E406" s="133">
        <v>7014004978</v>
      </c>
      <c r="F406" s="154"/>
      <c r="G406" s="129">
        <v>100</v>
      </c>
      <c r="H406" s="133" t="s">
        <v>1116</v>
      </c>
      <c r="I406" s="18" t="s">
        <v>324</v>
      </c>
      <c r="J406" s="18">
        <v>29618.400000000001</v>
      </c>
      <c r="K406" s="18">
        <v>30804.799999999999</v>
      </c>
      <c r="L406" s="120">
        <v>28937.1</v>
      </c>
      <c r="M406" s="18">
        <v>33675.599999999999</v>
      </c>
      <c r="N406" s="18">
        <v>9155.2000000000007</v>
      </c>
      <c r="O406" s="18">
        <v>9552.9</v>
      </c>
      <c r="P406" s="18">
        <v>7427.9</v>
      </c>
      <c r="Q406" s="18">
        <v>8427.9</v>
      </c>
      <c r="R406" s="41" t="s">
        <v>47</v>
      </c>
      <c r="S406" s="18">
        <v>265</v>
      </c>
      <c r="T406" s="18">
        <v>273</v>
      </c>
      <c r="U406" s="120">
        <f>216+46</f>
        <v>262</v>
      </c>
      <c r="V406" s="18">
        <f>218+55</f>
        <v>273</v>
      </c>
      <c r="W406" s="18" t="s">
        <v>48</v>
      </c>
      <c r="X406" s="18" t="s">
        <v>48</v>
      </c>
      <c r="Y406" s="18" t="s">
        <v>48</v>
      </c>
      <c r="Z406" s="18" t="s">
        <v>48</v>
      </c>
      <c r="AA406" s="41">
        <v>30551.95</v>
      </c>
      <c r="AB406" s="41">
        <v>31695.25</v>
      </c>
      <c r="AC406" s="108">
        <v>32890.1</v>
      </c>
      <c r="AD406" s="41">
        <v>39010.699999999997</v>
      </c>
      <c r="AE406" s="15">
        <v>1</v>
      </c>
      <c r="AF406" s="15">
        <v>1</v>
      </c>
      <c r="AG406" s="15">
        <v>1</v>
      </c>
      <c r="AH406" s="15">
        <v>1</v>
      </c>
      <c r="AI406" s="15" t="s">
        <v>48</v>
      </c>
      <c r="AJ406" s="15" t="s">
        <v>48</v>
      </c>
      <c r="AK406" s="15" t="s">
        <v>48</v>
      </c>
      <c r="AL406" s="15" t="s">
        <v>48</v>
      </c>
    </row>
    <row r="407" spans="2:38" s="24" customFormat="1" ht="58.5" customHeight="1" x14ac:dyDescent="0.25">
      <c r="B407" s="134">
        <v>357</v>
      </c>
      <c r="C407" s="36" t="s">
        <v>230</v>
      </c>
      <c r="D407" s="131" t="s">
        <v>330</v>
      </c>
      <c r="E407" s="133">
        <v>7014019974</v>
      </c>
      <c r="F407" s="154"/>
      <c r="G407" s="129">
        <v>100</v>
      </c>
      <c r="H407" s="133" t="s">
        <v>1116</v>
      </c>
      <c r="I407" s="18" t="s">
        <v>324</v>
      </c>
      <c r="J407" s="18">
        <v>8014.4</v>
      </c>
      <c r="K407" s="18">
        <v>8315</v>
      </c>
      <c r="L407" s="120">
        <v>11166.6</v>
      </c>
      <c r="M407" s="18">
        <v>13722.6</v>
      </c>
      <c r="N407" s="18">
        <v>9155.2000000000007</v>
      </c>
      <c r="O407" s="18">
        <v>9552.9</v>
      </c>
      <c r="P407" s="18">
        <v>7427.9</v>
      </c>
      <c r="Q407" s="18">
        <v>8427.9</v>
      </c>
      <c r="R407" s="41" t="s">
        <v>47</v>
      </c>
      <c r="S407" s="18">
        <v>54</v>
      </c>
      <c r="T407" s="18">
        <v>38</v>
      </c>
      <c r="U407" s="120">
        <f>37+23</f>
        <v>60</v>
      </c>
      <c r="V407" s="18">
        <f>42+13</f>
        <v>55</v>
      </c>
      <c r="W407" s="18" t="s">
        <v>48</v>
      </c>
      <c r="X407" s="18" t="s">
        <v>48</v>
      </c>
      <c r="Y407" s="18" t="s">
        <v>48</v>
      </c>
      <c r="Z407" s="18" t="s">
        <v>48</v>
      </c>
      <c r="AA407" s="41">
        <v>8269.42</v>
      </c>
      <c r="AB407" s="41">
        <v>9346.57</v>
      </c>
      <c r="AC407" s="108">
        <v>12516.5</v>
      </c>
      <c r="AD407" s="41">
        <v>16005.3</v>
      </c>
      <c r="AE407" s="15">
        <v>1</v>
      </c>
      <c r="AF407" s="15">
        <v>1</v>
      </c>
      <c r="AG407" s="15">
        <v>1</v>
      </c>
      <c r="AH407" s="15">
        <v>1</v>
      </c>
      <c r="AI407" s="15" t="s">
        <v>48</v>
      </c>
      <c r="AJ407" s="15" t="s">
        <v>48</v>
      </c>
      <c r="AK407" s="15" t="s">
        <v>48</v>
      </c>
      <c r="AL407" s="15" t="s">
        <v>48</v>
      </c>
    </row>
    <row r="408" spans="2:38" s="24" customFormat="1" ht="58.5" customHeight="1" x14ac:dyDescent="0.25">
      <c r="B408" s="134">
        <v>358</v>
      </c>
      <c r="C408" s="36" t="s">
        <v>230</v>
      </c>
      <c r="D408" s="131" t="s">
        <v>331</v>
      </c>
      <c r="E408" s="133">
        <v>7014031851</v>
      </c>
      <c r="F408" s="154"/>
      <c r="G408" s="129">
        <v>100</v>
      </c>
      <c r="H408" s="133" t="s">
        <v>1116</v>
      </c>
      <c r="I408" s="18" t="s">
        <v>324</v>
      </c>
      <c r="J408" s="18">
        <v>30651.7</v>
      </c>
      <c r="K408" s="18">
        <v>31747.1</v>
      </c>
      <c r="L408" s="120">
        <v>32045.9</v>
      </c>
      <c r="M408" s="18">
        <v>35430.9</v>
      </c>
      <c r="N408" s="18">
        <v>9155.2000000000007</v>
      </c>
      <c r="O408" s="18">
        <v>9552.9</v>
      </c>
      <c r="P408" s="18">
        <v>7427.9</v>
      </c>
      <c r="Q408" s="18">
        <v>8427.9</v>
      </c>
      <c r="R408" s="41" t="s">
        <v>47</v>
      </c>
      <c r="S408" s="18">
        <v>352</v>
      </c>
      <c r="T408" s="18">
        <v>330</v>
      </c>
      <c r="U408" s="120">
        <f>240+70</f>
        <v>310</v>
      </c>
      <c r="V408" s="18">
        <f>233+70</f>
        <v>303</v>
      </c>
      <c r="W408" s="18" t="s">
        <v>48</v>
      </c>
      <c r="X408" s="18" t="s">
        <v>48</v>
      </c>
      <c r="Y408" s="18" t="s">
        <v>48</v>
      </c>
      <c r="Z408" s="18" t="s">
        <v>48</v>
      </c>
      <c r="AA408" s="41" t="s">
        <v>332</v>
      </c>
      <c r="AB408" s="41" t="s">
        <v>333</v>
      </c>
      <c r="AC408" s="108">
        <v>34216.1</v>
      </c>
      <c r="AD408" s="41">
        <v>39333</v>
      </c>
      <c r="AE408" s="15">
        <v>1</v>
      </c>
      <c r="AF408" s="15">
        <v>1</v>
      </c>
      <c r="AG408" s="15">
        <v>1</v>
      </c>
      <c r="AH408" s="15">
        <v>1</v>
      </c>
      <c r="AI408" s="15" t="s">
        <v>48</v>
      </c>
      <c r="AJ408" s="15" t="s">
        <v>48</v>
      </c>
      <c r="AK408" s="15" t="s">
        <v>48</v>
      </c>
      <c r="AL408" s="15" t="s">
        <v>48</v>
      </c>
    </row>
    <row r="409" spans="2:38" s="24" customFormat="1" ht="58.5" customHeight="1" x14ac:dyDescent="0.25">
      <c r="B409" s="134">
        <v>359</v>
      </c>
      <c r="C409" s="36" t="s">
        <v>230</v>
      </c>
      <c r="D409" s="131" t="s">
        <v>334</v>
      </c>
      <c r="E409" s="133">
        <v>7014030103</v>
      </c>
      <c r="F409" s="154"/>
      <c r="G409" s="129">
        <v>100</v>
      </c>
      <c r="H409" s="133" t="s">
        <v>1116</v>
      </c>
      <c r="I409" s="18" t="s">
        <v>324</v>
      </c>
      <c r="J409" s="18">
        <v>17896</v>
      </c>
      <c r="K409" s="18">
        <v>18710.8</v>
      </c>
      <c r="L409" s="120">
        <v>19070.900000000001</v>
      </c>
      <c r="M409" s="18">
        <v>20860.2</v>
      </c>
      <c r="N409" s="18">
        <v>9155.2000000000007</v>
      </c>
      <c r="O409" s="18">
        <v>9552.9</v>
      </c>
      <c r="P409" s="18">
        <v>7427.9</v>
      </c>
      <c r="Q409" s="18">
        <v>8427.9</v>
      </c>
      <c r="R409" s="41" t="s">
        <v>47</v>
      </c>
      <c r="S409" s="18">
        <v>193</v>
      </c>
      <c r="T409" s="18">
        <v>201</v>
      </c>
      <c r="U409" s="120">
        <f>138+51</f>
        <v>189</v>
      </c>
      <c r="V409" s="18">
        <f>134+48</f>
        <v>182</v>
      </c>
      <c r="W409" s="18" t="s">
        <v>48</v>
      </c>
      <c r="X409" s="18" t="s">
        <v>48</v>
      </c>
      <c r="Y409" s="18" t="s">
        <v>48</v>
      </c>
      <c r="Z409" s="18" t="s">
        <v>48</v>
      </c>
      <c r="AA409" s="41" t="s">
        <v>335</v>
      </c>
      <c r="AB409" s="41" t="s">
        <v>336</v>
      </c>
      <c r="AC409" s="108">
        <v>19641</v>
      </c>
      <c r="AD409" s="41">
        <v>23040</v>
      </c>
      <c r="AE409" s="15">
        <v>1</v>
      </c>
      <c r="AF409" s="15">
        <v>1</v>
      </c>
      <c r="AG409" s="15">
        <v>1</v>
      </c>
      <c r="AH409" s="15">
        <v>1</v>
      </c>
      <c r="AI409" s="15" t="s">
        <v>48</v>
      </c>
      <c r="AJ409" s="15" t="s">
        <v>48</v>
      </c>
      <c r="AK409" s="15" t="s">
        <v>48</v>
      </c>
      <c r="AL409" s="15" t="s">
        <v>48</v>
      </c>
    </row>
    <row r="410" spans="2:38" s="24" customFormat="1" ht="58.5" customHeight="1" x14ac:dyDescent="0.25">
      <c r="B410" s="134">
        <v>360</v>
      </c>
      <c r="C410" s="36" t="s">
        <v>230</v>
      </c>
      <c r="D410" s="131" t="s">
        <v>337</v>
      </c>
      <c r="E410" s="133">
        <v>7014004946</v>
      </c>
      <c r="F410" s="154"/>
      <c r="G410" s="129">
        <v>100</v>
      </c>
      <c r="H410" s="133" t="s">
        <v>1116</v>
      </c>
      <c r="I410" s="18" t="s">
        <v>324</v>
      </c>
      <c r="J410" s="18">
        <v>34403.4</v>
      </c>
      <c r="K410" s="18">
        <v>36249.5</v>
      </c>
      <c r="L410" s="120">
        <v>40059.9</v>
      </c>
      <c r="M410" s="18">
        <v>42713</v>
      </c>
      <c r="N410" s="18">
        <v>9155.2000000000007</v>
      </c>
      <c r="O410" s="18">
        <v>9552.9</v>
      </c>
      <c r="P410" s="18">
        <v>7427.9</v>
      </c>
      <c r="Q410" s="18">
        <v>8427.9</v>
      </c>
      <c r="R410" s="41" t="s">
        <v>47</v>
      </c>
      <c r="S410" s="18">
        <v>529</v>
      </c>
      <c r="T410" s="18">
        <v>557</v>
      </c>
      <c r="U410" s="120">
        <v>559</v>
      </c>
      <c r="V410" s="18">
        <v>595</v>
      </c>
      <c r="W410" s="18" t="s">
        <v>48</v>
      </c>
      <c r="X410" s="18" t="s">
        <v>48</v>
      </c>
      <c r="Y410" s="18" t="s">
        <v>48</v>
      </c>
      <c r="Z410" s="18" t="s">
        <v>48</v>
      </c>
      <c r="AA410" s="41">
        <v>39602.9</v>
      </c>
      <c r="AB410" s="41">
        <v>40475.9</v>
      </c>
      <c r="AC410" s="108">
        <v>45491</v>
      </c>
      <c r="AD410" s="41">
        <v>54165.2</v>
      </c>
      <c r="AE410" s="15">
        <v>1</v>
      </c>
      <c r="AF410" s="15">
        <v>1</v>
      </c>
      <c r="AG410" s="15">
        <v>1</v>
      </c>
      <c r="AH410" s="15">
        <v>1</v>
      </c>
      <c r="AI410" s="15" t="s">
        <v>48</v>
      </c>
      <c r="AJ410" s="15" t="s">
        <v>48</v>
      </c>
      <c r="AK410" s="15" t="s">
        <v>48</v>
      </c>
      <c r="AL410" s="15" t="s">
        <v>48</v>
      </c>
    </row>
    <row r="411" spans="2:38" s="24" customFormat="1" ht="58.5" customHeight="1" x14ac:dyDescent="0.25">
      <c r="B411" s="134">
        <v>361</v>
      </c>
      <c r="C411" s="36" t="s">
        <v>230</v>
      </c>
      <c r="D411" s="131" t="s">
        <v>338</v>
      </c>
      <c r="E411" s="133">
        <v>7014032950</v>
      </c>
      <c r="F411" s="154"/>
      <c r="G411" s="129">
        <v>100</v>
      </c>
      <c r="H411" s="133" t="s">
        <v>1116</v>
      </c>
      <c r="I411" s="18" t="s">
        <v>324</v>
      </c>
      <c r="J411" s="18">
        <v>25689.1</v>
      </c>
      <c r="K411" s="18">
        <v>26270</v>
      </c>
      <c r="L411" s="120">
        <v>25752.1</v>
      </c>
      <c r="M411" s="18">
        <v>28245.4</v>
      </c>
      <c r="N411" s="18">
        <v>9155.2000000000007</v>
      </c>
      <c r="O411" s="18">
        <v>9552.9</v>
      </c>
      <c r="P411" s="18">
        <v>7427.9</v>
      </c>
      <c r="Q411" s="18">
        <v>8427.9</v>
      </c>
      <c r="R411" s="41" t="s">
        <v>47</v>
      </c>
      <c r="S411" s="18">
        <v>247</v>
      </c>
      <c r="T411" s="18">
        <v>229</v>
      </c>
      <c r="U411" s="120">
        <f>184+57</f>
        <v>241</v>
      </c>
      <c r="V411" s="18">
        <f>177+57</f>
        <v>234</v>
      </c>
      <c r="W411" s="18" t="s">
        <v>48</v>
      </c>
      <c r="X411" s="18" t="s">
        <v>48</v>
      </c>
      <c r="Y411" s="18" t="s">
        <v>48</v>
      </c>
      <c r="Z411" s="18" t="s">
        <v>48</v>
      </c>
      <c r="AA411" s="41">
        <v>26630.3</v>
      </c>
      <c r="AB411" s="41">
        <v>27228.5</v>
      </c>
      <c r="AC411" s="108">
        <v>27026.9</v>
      </c>
      <c r="AD411" s="41">
        <v>31513.3</v>
      </c>
      <c r="AE411" s="15">
        <v>1</v>
      </c>
      <c r="AF411" s="15">
        <v>1</v>
      </c>
      <c r="AG411" s="15">
        <v>1</v>
      </c>
      <c r="AH411" s="15">
        <v>1</v>
      </c>
      <c r="AI411" s="15" t="s">
        <v>48</v>
      </c>
      <c r="AJ411" s="15" t="s">
        <v>48</v>
      </c>
      <c r="AK411" s="15" t="s">
        <v>48</v>
      </c>
      <c r="AL411" s="15" t="s">
        <v>48</v>
      </c>
    </row>
    <row r="412" spans="2:38" s="24" customFormat="1" ht="58.5" customHeight="1" x14ac:dyDescent="0.25">
      <c r="B412" s="134">
        <v>362</v>
      </c>
      <c r="C412" s="36" t="s">
        <v>230</v>
      </c>
      <c r="D412" s="131" t="s">
        <v>339</v>
      </c>
      <c r="E412" s="133">
        <v>7014032044</v>
      </c>
      <c r="F412" s="154"/>
      <c r="G412" s="129">
        <v>100</v>
      </c>
      <c r="H412" s="133" t="s">
        <v>1116</v>
      </c>
      <c r="I412" s="18" t="s">
        <v>324</v>
      </c>
      <c r="J412" s="18">
        <v>13021.5</v>
      </c>
      <c r="K412" s="18">
        <v>13324.2</v>
      </c>
      <c r="L412" s="120">
        <v>15609.1</v>
      </c>
      <c r="M412" s="18">
        <v>17909.099999999999</v>
      </c>
      <c r="N412" s="18">
        <v>9155.2000000000007</v>
      </c>
      <c r="O412" s="18">
        <v>9552.9</v>
      </c>
      <c r="P412" s="18">
        <v>7427.9</v>
      </c>
      <c r="Q412" s="18">
        <v>8427.9</v>
      </c>
      <c r="R412" s="41" t="s">
        <v>47</v>
      </c>
      <c r="S412" s="18">
        <v>148</v>
      </c>
      <c r="T412" s="18">
        <v>113</v>
      </c>
      <c r="U412" s="120">
        <f>113+36</f>
        <v>149</v>
      </c>
      <c r="V412" s="18">
        <f>110+29</f>
        <v>139</v>
      </c>
      <c r="W412" s="18" t="s">
        <v>48</v>
      </c>
      <c r="X412" s="18" t="s">
        <v>48</v>
      </c>
      <c r="Y412" s="18" t="s">
        <v>48</v>
      </c>
      <c r="Z412" s="18" t="s">
        <v>48</v>
      </c>
      <c r="AA412" s="41">
        <v>13986.9</v>
      </c>
      <c r="AB412" s="41">
        <v>14315.3</v>
      </c>
      <c r="AC412" s="108">
        <v>17610.7</v>
      </c>
      <c r="AD412" s="41">
        <v>20932.8</v>
      </c>
      <c r="AE412" s="15">
        <v>1</v>
      </c>
      <c r="AF412" s="15">
        <v>1</v>
      </c>
      <c r="AG412" s="15">
        <v>1</v>
      </c>
      <c r="AH412" s="15">
        <v>1</v>
      </c>
      <c r="AI412" s="15" t="s">
        <v>48</v>
      </c>
      <c r="AJ412" s="15" t="s">
        <v>48</v>
      </c>
      <c r="AK412" s="15" t="s">
        <v>48</v>
      </c>
      <c r="AL412" s="15" t="s">
        <v>48</v>
      </c>
    </row>
    <row r="413" spans="2:38" s="24" customFormat="1" ht="58.5" customHeight="1" x14ac:dyDescent="0.25">
      <c r="B413" s="134">
        <v>363</v>
      </c>
      <c r="C413" s="36" t="s">
        <v>230</v>
      </c>
      <c r="D413" s="12" t="s">
        <v>340</v>
      </c>
      <c r="E413" s="133">
        <v>7014016123</v>
      </c>
      <c r="F413" s="154"/>
      <c r="G413" s="129">
        <v>100</v>
      </c>
      <c r="H413" s="133" t="s">
        <v>1116</v>
      </c>
      <c r="I413" s="18" t="s">
        <v>324</v>
      </c>
      <c r="J413" s="18">
        <v>17084.400000000001</v>
      </c>
      <c r="K413" s="18">
        <v>17803.599999999999</v>
      </c>
      <c r="L413" s="120">
        <v>16056.6</v>
      </c>
      <c r="M413" s="18">
        <v>20150</v>
      </c>
      <c r="N413" s="18">
        <v>9155.2000000000007</v>
      </c>
      <c r="O413" s="18">
        <v>9552.9</v>
      </c>
      <c r="P413" s="18">
        <v>7427.9</v>
      </c>
      <c r="Q413" s="18">
        <v>8427.9</v>
      </c>
      <c r="R413" s="41" t="s">
        <v>47</v>
      </c>
      <c r="S413" s="18">
        <v>186</v>
      </c>
      <c r="T413" s="18">
        <v>178</v>
      </c>
      <c r="U413" s="120">
        <f>121+53</f>
        <v>174</v>
      </c>
      <c r="V413" s="18">
        <f>123+53</f>
        <v>176</v>
      </c>
      <c r="W413" s="18" t="s">
        <v>48</v>
      </c>
      <c r="X413" s="18" t="s">
        <v>48</v>
      </c>
      <c r="Y413" s="18" t="s">
        <v>48</v>
      </c>
      <c r="Z413" s="18" t="s">
        <v>48</v>
      </c>
      <c r="AA413" s="41">
        <v>18196.5</v>
      </c>
      <c r="AB413" s="41">
        <v>19308</v>
      </c>
      <c r="AC413" s="108">
        <v>17595.8</v>
      </c>
      <c r="AD413" s="41">
        <v>22957.9</v>
      </c>
      <c r="AE413" s="15">
        <v>1</v>
      </c>
      <c r="AF413" s="15">
        <v>1</v>
      </c>
      <c r="AG413" s="15">
        <v>1</v>
      </c>
      <c r="AH413" s="15">
        <v>1</v>
      </c>
      <c r="AI413" s="15" t="s">
        <v>48</v>
      </c>
      <c r="AJ413" s="15" t="s">
        <v>48</v>
      </c>
      <c r="AK413" s="15" t="s">
        <v>48</v>
      </c>
      <c r="AL413" s="15" t="s">
        <v>48</v>
      </c>
    </row>
    <row r="414" spans="2:38" s="24" customFormat="1" ht="58.5" customHeight="1" x14ac:dyDescent="0.25">
      <c r="B414" s="134">
        <v>364</v>
      </c>
      <c r="C414" s="36" t="s">
        <v>230</v>
      </c>
      <c r="D414" s="12" t="s">
        <v>341</v>
      </c>
      <c r="E414" s="133">
        <v>7014032975</v>
      </c>
      <c r="F414" s="154"/>
      <c r="G414" s="129">
        <v>100</v>
      </c>
      <c r="H414" s="133" t="s">
        <v>1116</v>
      </c>
      <c r="I414" s="18" t="s">
        <v>324</v>
      </c>
      <c r="J414" s="18">
        <v>13240.6</v>
      </c>
      <c r="K414" s="18">
        <v>13031.6</v>
      </c>
      <c r="L414" s="120">
        <v>13542.8</v>
      </c>
      <c r="M414" s="18">
        <v>15952.6</v>
      </c>
      <c r="N414" s="18">
        <v>9155.2000000000007</v>
      </c>
      <c r="O414" s="18">
        <v>9552.9</v>
      </c>
      <c r="P414" s="18">
        <v>7427.9</v>
      </c>
      <c r="Q414" s="18">
        <v>8427.9</v>
      </c>
      <c r="R414" s="41" t="s">
        <v>47</v>
      </c>
      <c r="S414" s="18">
        <v>115</v>
      </c>
      <c r="T414" s="18">
        <v>111</v>
      </c>
      <c r="U414" s="120">
        <f>90+23</f>
        <v>113</v>
      </c>
      <c r="V414" s="18">
        <f>89+18</f>
        <v>107</v>
      </c>
      <c r="W414" s="18" t="s">
        <v>48</v>
      </c>
      <c r="X414" s="18" t="s">
        <v>48</v>
      </c>
      <c r="Y414" s="18" t="s">
        <v>48</v>
      </c>
      <c r="Z414" s="18" t="s">
        <v>48</v>
      </c>
      <c r="AA414" s="41">
        <v>14508.2</v>
      </c>
      <c r="AB414" s="41">
        <v>13803.1</v>
      </c>
      <c r="AC414" s="108">
        <v>15800</v>
      </c>
      <c r="AD414" s="41">
        <v>18104.3</v>
      </c>
      <c r="AE414" s="15">
        <v>1</v>
      </c>
      <c r="AF414" s="15">
        <v>1</v>
      </c>
      <c r="AG414" s="15">
        <v>1</v>
      </c>
      <c r="AH414" s="15">
        <v>1</v>
      </c>
      <c r="AI414" s="15" t="s">
        <v>48</v>
      </c>
      <c r="AJ414" s="15" t="s">
        <v>48</v>
      </c>
      <c r="AK414" s="15" t="s">
        <v>48</v>
      </c>
      <c r="AL414" s="15" t="s">
        <v>48</v>
      </c>
    </row>
    <row r="415" spans="2:38" s="24" customFormat="1" ht="58.5" customHeight="1" x14ac:dyDescent="0.25">
      <c r="B415" s="134">
        <v>365</v>
      </c>
      <c r="C415" s="36" t="s">
        <v>230</v>
      </c>
      <c r="D415" s="12" t="s">
        <v>342</v>
      </c>
      <c r="E415" s="133">
        <v>7014030174</v>
      </c>
      <c r="F415" s="154"/>
      <c r="G415" s="129">
        <v>100</v>
      </c>
      <c r="H415" s="133" t="s">
        <v>1116</v>
      </c>
      <c r="I415" s="18" t="s">
        <v>324</v>
      </c>
      <c r="J415" s="18">
        <v>21203.599999999999</v>
      </c>
      <c r="K415" s="18">
        <v>22924.6</v>
      </c>
      <c r="L415" s="122">
        <v>25527.1</v>
      </c>
      <c r="M415" s="18">
        <v>26899.5</v>
      </c>
      <c r="N415" s="18">
        <v>9155.2000000000007</v>
      </c>
      <c r="O415" s="18">
        <v>9552.9</v>
      </c>
      <c r="P415" s="18">
        <v>7427.9</v>
      </c>
      <c r="Q415" s="18">
        <v>8427.9</v>
      </c>
      <c r="R415" s="41" t="s">
        <v>47</v>
      </c>
      <c r="S415" s="18">
        <v>278</v>
      </c>
      <c r="T415" s="18">
        <v>293</v>
      </c>
      <c r="U415" s="120">
        <v>263</v>
      </c>
      <c r="V415" s="18">
        <v>282</v>
      </c>
      <c r="W415" s="18" t="s">
        <v>48</v>
      </c>
      <c r="X415" s="18" t="s">
        <v>48</v>
      </c>
      <c r="Y415" s="18" t="s">
        <v>48</v>
      </c>
      <c r="Z415" s="18" t="s">
        <v>48</v>
      </c>
      <c r="AA415" s="41">
        <v>23281.1</v>
      </c>
      <c r="AB415" s="41">
        <v>25286.400000000001</v>
      </c>
      <c r="AC415" s="108">
        <v>28175.5</v>
      </c>
      <c r="AD415" s="41">
        <v>32603.4</v>
      </c>
      <c r="AE415" s="15">
        <v>1</v>
      </c>
      <c r="AF415" s="15">
        <v>1</v>
      </c>
      <c r="AG415" s="15">
        <v>1</v>
      </c>
      <c r="AH415" s="15">
        <v>1</v>
      </c>
      <c r="AI415" s="15" t="s">
        <v>48</v>
      </c>
      <c r="AJ415" s="15" t="s">
        <v>48</v>
      </c>
      <c r="AK415" s="15" t="s">
        <v>48</v>
      </c>
      <c r="AL415" s="15" t="s">
        <v>48</v>
      </c>
    </row>
    <row r="416" spans="2:38" s="24" customFormat="1" ht="58.5" customHeight="1" x14ac:dyDescent="0.25">
      <c r="B416" s="134">
        <v>366</v>
      </c>
      <c r="C416" s="36" t="s">
        <v>230</v>
      </c>
      <c r="D416" s="12" t="s">
        <v>343</v>
      </c>
      <c r="E416" s="133">
        <v>7014029997</v>
      </c>
      <c r="F416" s="154"/>
      <c r="G416" s="129">
        <v>100</v>
      </c>
      <c r="H416" s="133" t="s">
        <v>1116</v>
      </c>
      <c r="I416" s="18" t="s">
        <v>324</v>
      </c>
      <c r="J416" s="18">
        <v>45091.3</v>
      </c>
      <c r="K416" s="18">
        <v>50578.8</v>
      </c>
      <c r="L416" s="120">
        <v>52329</v>
      </c>
      <c r="M416" s="18">
        <v>63233</v>
      </c>
      <c r="N416" s="18">
        <v>9155.2000000000007</v>
      </c>
      <c r="O416" s="18">
        <v>9552.9</v>
      </c>
      <c r="P416" s="18">
        <v>7427.9</v>
      </c>
      <c r="Q416" s="18">
        <v>8427.9</v>
      </c>
      <c r="R416" s="41" t="s">
        <v>47</v>
      </c>
      <c r="S416" s="18">
        <v>369</v>
      </c>
      <c r="T416" s="18">
        <v>367</v>
      </c>
      <c r="U416" s="120">
        <f>380+28</f>
        <v>408</v>
      </c>
      <c r="V416" s="18">
        <f>379+25</f>
        <v>404</v>
      </c>
      <c r="W416" s="18" t="s">
        <v>48</v>
      </c>
      <c r="X416" s="18" t="s">
        <v>48</v>
      </c>
      <c r="Y416" s="18" t="s">
        <v>48</v>
      </c>
      <c r="Z416" s="18" t="s">
        <v>48</v>
      </c>
      <c r="AA416" s="41">
        <v>49574</v>
      </c>
      <c r="AB416" s="41">
        <v>55071</v>
      </c>
      <c r="AC416" s="108">
        <v>58538.9</v>
      </c>
      <c r="AD416" s="41">
        <v>70856.399999999994</v>
      </c>
      <c r="AE416" s="15">
        <v>1</v>
      </c>
      <c r="AF416" s="15">
        <v>1</v>
      </c>
      <c r="AG416" s="15">
        <v>1</v>
      </c>
      <c r="AH416" s="15">
        <v>1</v>
      </c>
      <c r="AI416" s="15" t="s">
        <v>48</v>
      </c>
      <c r="AJ416" s="15" t="s">
        <v>48</v>
      </c>
      <c r="AK416" s="15" t="s">
        <v>48</v>
      </c>
      <c r="AL416" s="15" t="s">
        <v>48</v>
      </c>
    </row>
    <row r="417" spans="2:38" s="24" customFormat="1" ht="58.5" customHeight="1" x14ac:dyDescent="0.25">
      <c r="B417" s="134">
        <v>367</v>
      </c>
      <c r="C417" s="36" t="s">
        <v>230</v>
      </c>
      <c r="D417" s="12" t="s">
        <v>344</v>
      </c>
      <c r="E417" s="133">
        <v>7014016959</v>
      </c>
      <c r="F417" s="154"/>
      <c r="G417" s="129">
        <v>100</v>
      </c>
      <c r="H417" s="133" t="s">
        <v>1116</v>
      </c>
      <c r="I417" s="18" t="s">
        <v>324</v>
      </c>
      <c r="J417" s="18">
        <v>64860.4</v>
      </c>
      <c r="K417" s="18">
        <v>64688.1</v>
      </c>
      <c r="L417" s="120">
        <v>64453.4</v>
      </c>
      <c r="M417" s="18">
        <v>69448</v>
      </c>
      <c r="N417" s="18">
        <v>9155.2000000000007</v>
      </c>
      <c r="O417" s="18">
        <v>9552.9</v>
      </c>
      <c r="P417" s="18">
        <v>7427.9</v>
      </c>
      <c r="Q417" s="18">
        <v>8427.9</v>
      </c>
      <c r="R417" s="41" t="s">
        <v>47</v>
      </c>
      <c r="S417" s="18">
        <v>1126</v>
      </c>
      <c r="T417" s="18">
        <v>1186</v>
      </c>
      <c r="U417" s="120">
        <v>1214</v>
      </c>
      <c r="V417" s="18">
        <v>1270</v>
      </c>
      <c r="W417" s="18" t="s">
        <v>48</v>
      </c>
      <c r="X417" s="18" t="s">
        <v>48</v>
      </c>
      <c r="Y417" s="18" t="s">
        <v>48</v>
      </c>
      <c r="Z417" s="18" t="s">
        <v>48</v>
      </c>
      <c r="AA417" s="41">
        <v>71441</v>
      </c>
      <c r="AB417" s="41">
        <v>74210</v>
      </c>
      <c r="AC417" s="108">
        <v>75363.199999999997</v>
      </c>
      <c r="AD417" s="41">
        <v>84960.6</v>
      </c>
      <c r="AE417" s="15">
        <v>1</v>
      </c>
      <c r="AF417" s="15">
        <v>1</v>
      </c>
      <c r="AG417" s="15">
        <v>1</v>
      </c>
      <c r="AH417" s="15">
        <v>1</v>
      </c>
      <c r="AI417" s="15" t="s">
        <v>48</v>
      </c>
      <c r="AJ417" s="15" t="s">
        <v>48</v>
      </c>
      <c r="AK417" s="15" t="s">
        <v>48</v>
      </c>
      <c r="AL417" s="15" t="s">
        <v>48</v>
      </c>
    </row>
    <row r="418" spans="2:38" s="24" customFormat="1" ht="58.5" customHeight="1" x14ac:dyDescent="0.25">
      <c r="B418" s="134">
        <v>368</v>
      </c>
      <c r="C418" s="36" t="s">
        <v>230</v>
      </c>
      <c r="D418" s="12" t="s">
        <v>345</v>
      </c>
      <c r="E418" s="133">
        <v>7014062899</v>
      </c>
      <c r="F418" s="154"/>
      <c r="G418" s="129">
        <v>100</v>
      </c>
      <c r="H418" s="133" t="s">
        <v>1116</v>
      </c>
      <c r="I418" s="18" t="s">
        <v>324</v>
      </c>
      <c r="J418" s="18">
        <v>16639.3</v>
      </c>
      <c r="K418" s="18">
        <v>38291.1</v>
      </c>
      <c r="L418" s="120">
        <v>40344.300000000003</v>
      </c>
      <c r="M418" s="18">
        <v>52999.4</v>
      </c>
      <c r="N418" s="18">
        <v>9155.2000000000007</v>
      </c>
      <c r="O418" s="18">
        <v>9552.9</v>
      </c>
      <c r="P418" s="18">
        <v>7427.9</v>
      </c>
      <c r="Q418" s="18">
        <v>8427.9</v>
      </c>
      <c r="R418" s="41" t="s">
        <v>47</v>
      </c>
      <c r="S418" s="18">
        <v>253</v>
      </c>
      <c r="T418" s="18">
        <v>294</v>
      </c>
      <c r="U418" s="120">
        <v>374</v>
      </c>
      <c r="V418" s="18">
        <v>416</v>
      </c>
      <c r="W418" s="18" t="s">
        <v>48</v>
      </c>
      <c r="X418" s="18" t="s">
        <v>48</v>
      </c>
      <c r="Y418" s="18" t="s">
        <v>48</v>
      </c>
      <c r="Z418" s="18" t="s">
        <v>48</v>
      </c>
      <c r="AA418" s="41">
        <v>15255</v>
      </c>
      <c r="AB418" s="41">
        <v>35519</v>
      </c>
      <c r="AC418" s="108">
        <v>47081.4</v>
      </c>
      <c r="AD418" s="41">
        <v>45153.9</v>
      </c>
      <c r="AE418" s="15">
        <v>1</v>
      </c>
      <c r="AF418" s="15">
        <v>1</v>
      </c>
      <c r="AG418" s="15">
        <v>1</v>
      </c>
      <c r="AH418" s="15">
        <v>1</v>
      </c>
      <c r="AI418" s="15" t="s">
        <v>48</v>
      </c>
      <c r="AJ418" s="15" t="s">
        <v>48</v>
      </c>
      <c r="AK418" s="15" t="s">
        <v>48</v>
      </c>
      <c r="AL418" s="15" t="s">
        <v>48</v>
      </c>
    </row>
    <row r="419" spans="2:38" s="24" customFormat="1" ht="58.5" customHeight="1" x14ac:dyDescent="0.25">
      <c r="B419" s="134">
        <v>369</v>
      </c>
      <c r="C419" s="36" t="s">
        <v>230</v>
      </c>
      <c r="D419" s="12" t="s">
        <v>346</v>
      </c>
      <c r="E419" s="133">
        <v>7014031210</v>
      </c>
      <c r="F419" s="154"/>
      <c r="G419" s="129">
        <v>100</v>
      </c>
      <c r="H419" s="133" t="s">
        <v>1116</v>
      </c>
      <c r="I419" s="18" t="s">
        <v>324</v>
      </c>
      <c r="J419" s="18">
        <v>28132.400000000001</v>
      </c>
      <c r="K419" s="18">
        <v>29693</v>
      </c>
      <c r="L419" s="120">
        <v>30849.200000000001</v>
      </c>
      <c r="M419" s="18">
        <v>34563.199999999997</v>
      </c>
      <c r="N419" s="18">
        <v>9155.2000000000007</v>
      </c>
      <c r="O419" s="18">
        <v>9552.9</v>
      </c>
      <c r="P419" s="18">
        <v>7427.9</v>
      </c>
      <c r="Q419" s="18">
        <v>8427.9</v>
      </c>
      <c r="R419" s="41" t="s">
        <v>47</v>
      </c>
      <c r="S419" s="18">
        <v>309</v>
      </c>
      <c r="T419" s="18">
        <v>317</v>
      </c>
      <c r="U419" s="120">
        <f>229+80</f>
        <v>309</v>
      </c>
      <c r="V419" s="18">
        <f>223+82</f>
        <v>305</v>
      </c>
      <c r="W419" s="18" t="s">
        <v>48</v>
      </c>
      <c r="X419" s="18" t="s">
        <v>48</v>
      </c>
      <c r="Y419" s="18" t="s">
        <v>48</v>
      </c>
      <c r="Z419" s="18" t="s">
        <v>48</v>
      </c>
      <c r="AA419" s="41">
        <v>31284</v>
      </c>
      <c r="AB419" s="41">
        <v>32335</v>
      </c>
      <c r="AC419" s="108">
        <v>32316.1</v>
      </c>
      <c r="AD419" s="41">
        <v>39070.300000000003</v>
      </c>
      <c r="AE419" s="15">
        <v>1</v>
      </c>
      <c r="AF419" s="15">
        <v>1</v>
      </c>
      <c r="AG419" s="15">
        <v>1</v>
      </c>
      <c r="AH419" s="15">
        <v>1</v>
      </c>
      <c r="AI419" s="15" t="s">
        <v>48</v>
      </c>
      <c r="AJ419" s="15" t="s">
        <v>48</v>
      </c>
      <c r="AK419" s="15" t="s">
        <v>48</v>
      </c>
      <c r="AL419" s="15" t="s">
        <v>48</v>
      </c>
    </row>
    <row r="420" spans="2:38" s="24" customFormat="1" ht="58.5" customHeight="1" x14ac:dyDescent="0.25">
      <c r="B420" s="134">
        <v>370</v>
      </c>
      <c r="C420" s="36" t="s">
        <v>230</v>
      </c>
      <c r="D420" s="12" t="s">
        <v>347</v>
      </c>
      <c r="E420" s="133">
        <v>7014031530</v>
      </c>
      <c r="F420" s="154"/>
      <c r="G420" s="129">
        <v>100</v>
      </c>
      <c r="H420" s="133" t="s">
        <v>1116</v>
      </c>
      <c r="I420" s="18" t="s">
        <v>324</v>
      </c>
      <c r="J420" s="18">
        <v>38040.1</v>
      </c>
      <c r="K420" s="18">
        <v>39431</v>
      </c>
      <c r="L420" s="120">
        <v>40089.1</v>
      </c>
      <c r="M420" s="18">
        <v>45148</v>
      </c>
      <c r="N420" s="18">
        <v>9155.2000000000007</v>
      </c>
      <c r="O420" s="18">
        <v>9552.9</v>
      </c>
      <c r="P420" s="18">
        <v>7427.9</v>
      </c>
      <c r="Q420" s="18">
        <v>8427.9</v>
      </c>
      <c r="R420" s="41" t="s">
        <v>47</v>
      </c>
      <c r="S420" s="18">
        <v>377</v>
      </c>
      <c r="T420" s="18">
        <v>374</v>
      </c>
      <c r="U420" s="120">
        <f>368+19</f>
        <v>387</v>
      </c>
      <c r="V420" s="18">
        <f>391+19</f>
        <v>410</v>
      </c>
      <c r="W420" s="18" t="s">
        <v>48</v>
      </c>
      <c r="X420" s="18" t="s">
        <v>48</v>
      </c>
      <c r="Y420" s="18" t="s">
        <v>48</v>
      </c>
      <c r="Z420" s="18" t="s">
        <v>48</v>
      </c>
      <c r="AA420" s="41">
        <v>40120</v>
      </c>
      <c r="AB420" s="41">
        <v>42048</v>
      </c>
      <c r="AC420" s="108">
        <v>44712</v>
      </c>
      <c r="AD420" s="41">
        <v>51773.5</v>
      </c>
      <c r="AE420" s="15">
        <v>1</v>
      </c>
      <c r="AF420" s="15">
        <v>1</v>
      </c>
      <c r="AG420" s="15">
        <v>1</v>
      </c>
      <c r="AH420" s="15">
        <v>1</v>
      </c>
      <c r="AI420" s="15" t="s">
        <v>48</v>
      </c>
      <c r="AJ420" s="15" t="s">
        <v>48</v>
      </c>
      <c r="AK420" s="15" t="s">
        <v>48</v>
      </c>
      <c r="AL420" s="15" t="s">
        <v>48</v>
      </c>
    </row>
    <row r="421" spans="2:38" s="24" customFormat="1" ht="58.5" customHeight="1" x14ac:dyDescent="0.25">
      <c r="B421" s="134">
        <v>371</v>
      </c>
      <c r="C421" s="36" t="s">
        <v>230</v>
      </c>
      <c r="D421" s="12" t="s">
        <v>348</v>
      </c>
      <c r="E421" s="133">
        <v>7014006936</v>
      </c>
      <c r="F421" s="154"/>
      <c r="G421" s="129">
        <v>100</v>
      </c>
      <c r="H421" s="133" t="s">
        <v>1116</v>
      </c>
      <c r="I421" s="18" t="s">
        <v>324</v>
      </c>
      <c r="J421" s="18">
        <v>38999.5</v>
      </c>
      <c r="K421" s="18">
        <v>40931.4</v>
      </c>
      <c r="L421" s="120">
        <v>42988.4</v>
      </c>
      <c r="M421" s="18">
        <v>46032.5</v>
      </c>
      <c r="N421" s="18">
        <v>9155.2000000000007</v>
      </c>
      <c r="O421" s="18">
        <v>9552.9</v>
      </c>
      <c r="P421" s="18">
        <v>7427.9</v>
      </c>
      <c r="Q421" s="18">
        <v>8427.9</v>
      </c>
      <c r="R421" s="41" t="s">
        <v>47</v>
      </c>
      <c r="S421" s="18">
        <v>641</v>
      </c>
      <c r="T421" s="18">
        <v>668</v>
      </c>
      <c r="U421" s="120">
        <f>665+23</f>
        <v>688</v>
      </c>
      <c r="V421" s="18">
        <f>669+14</f>
        <v>683</v>
      </c>
      <c r="W421" s="18" t="s">
        <v>48</v>
      </c>
      <c r="X421" s="18" t="s">
        <v>48</v>
      </c>
      <c r="Y421" s="18" t="s">
        <v>48</v>
      </c>
      <c r="Z421" s="18" t="s">
        <v>48</v>
      </c>
      <c r="AA421" s="41">
        <v>43490</v>
      </c>
      <c r="AB421" s="41">
        <v>45352</v>
      </c>
      <c r="AC421" s="108">
        <v>47458.5</v>
      </c>
      <c r="AD421" s="41">
        <v>55632</v>
      </c>
      <c r="AE421" s="15">
        <v>1</v>
      </c>
      <c r="AF421" s="15">
        <v>1</v>
      </c>
      <c r="AG421" s="15">
        <v>1</v>
      </c>
      <c r="AH421" s="15">
        <v>1</v>
      </c>
      <c r="AI421" s="15" t="s">
        <v>48</v>
      </c>
      <c r="AJ421" s="15" t="s">
        <v>48</v>
      </c>
      <c r="AK421" s="15" t="s">
        <v>48</v>
      </c>
      <c r="AL421" s="15" t="s">
        <v>48</v>
      </c>
    </row>
    <row r="422" spans="2:38" s="24" customFormat="1" ht="58.5" customHeight="1" x14ac:dyDescent="0.25">
      <c r="B422" s="134">
        <v>372</v>
      </c>
      <c r="C422" s="36" t="s">
        <v>230</v>
      </c>
      <c r="D422" s="12" t="s">
        <v>349</v>
      </c>
      <c r="E422" s="133">
        <v>7014029080</v>
      </c>
      <c r="F422" s="154"/>
      <c r="G422" s="129">
        <v>100</v>
      </c>
      <c r="H422" s="133" t="s">
        <v>1116</v>
      </c>
      <c r="I422" s="18" t="s">
        <v>324</v>
      </c>
      <c r="J422" s="18">
        <v>17898.3</v>
      </c>
      <c r="K422" s="18">
        <v>18427.7</v>
      </c>
      <c r="L422" s="120">
        <v>19765.7</v>
      </c>
      <c r="M422" s="18">
        <v>20193.2</v>
      </c>
      <c r="N422" s="18">
        <v>9155.2000000000007</v>
      </c>
      <c r="O422" s="18">
        <v>9552.9</v>
      </c>
      <c r="P422" s="18">
        <v>7427.9</v>
      </c>
      <c r="Q422" s="18">
        <v>8427.9</v>
      </c>
      <c r="R422" s="41" t="s">
        <v>47</v>
      </c>
      <c r="S422" s="18">
        <v>201</v>
      </c>
      <c r="T422" s="18">
        <v>206</v>
      </c>
      <c r="U422" s="120">
        <v>202</v>
      </c>
      <c r="V422" s="18">
        <v>215</v>
      </c>
      <c r="W422" s="18" t="s">
        <v>48</v>
      </c>
      <c r="X422" s="18" t="s">
        <v>48</v>
      </c>
      <c r="Y422" s="18" t="s">
        <v>48</v>
      </c>
      <c r="Z422" s="18" t="s">
        <v>48</v>
      </c>
      <c r="AA422" s="41">
        <v>20024.400000000001</v>
      </c>
      <c r="AB422" s="41">
        <v>21376.400000000001</v>
      </c>
      <c r="AC422" s="108">
        <v>22513.3</v>
      </c>
      <c r="AD422" s="41">
        <v>24542.3</v>
      </c>
      <c r="AE422" s="15">
        <v>1</v>
      </c>
      <c r="AF422" s="15">
        <v>1</v>
      </c>
      <c r="AG422" s="15">
        <v>1</v>
      </c>
      <c r="AH422" s="15">
        <v>1</v>
      </c>
      <c r="AI422" s="15" t="s">
        <v>48</v>
      </c>
      <c r="AJ422" s="15" t="s">
        <v>48</v>
      </c>
      <c r="AK422" s="15" t="s">
        <v>48</v>
      </c>
      <c r="AL422" s="15" t="s">
        <v>48</v>
      </c>
    </row>
    <row r="423" spans="2:38" s="24" customFormat="1" ht="58.5" customHeight="1" x14ac:dyDescent="0.25">
      <c r="B423" s="134">
        <v>373</v>
      </c>
      <c r="C423" s="36" t="s">
        <v>230</v>
      </c>
      <c r="D423" s="12" t="s">
        <v>350</v>
      </c>
      <c r="E423" s="133">
        <v>7014031964</v>
      </c>
      <c r="F423" s="154"/>
      <c r="G423" s="129">
        <v>100</v>
      </c>
      <c r="H423" s="133" t="s">
        <v>1116</v>
      </c>
      <c r="I423" s="18" t="s">
        <v>324</v>
      </c>
      <c r="J423" s="18">
        <v>27056.9</v>
      </c>
      <c r="K423" s="18">
        <v>27876.799999999999</v>
      </c>
      <c r="L423" s="120">
        <v>29629.7</v>
      </c>
      <c r="M423" s="18">
        <v>32210.6</v>
      </c>
      <c r="N423" s="18">
        <v>9155.2000000000007</v>
      </c>
      <c r="O423" s="18">
        <v>9552.9</v>
      </c>
      <c r="P423" s="18">
        <v>7427.9</v>
      </c>
      <c r="Q423" s="18">
        <v>8427.9</v>
      </c>
      <c r="R423" s="41" t="s">
        <v>47</v>
      </c>
      <c r="S423" s="18">
        <v>374</v>
      </c>
      <c r="T423" s="18">
        <v>375</v>
      </c>
      <c r="U423" s="120">
        <v>380</v>
      </c>
      <c r="V423" s="18">
        <v>399</v>
      </c>
      <c r="W423" s="18" t="s">
        <v>48</v>
      </c>
      <c r="X423" s="18" t="s">
        <v>48</v>
      </c>
      <c r="Y423" s="18" t="s">
        <v>48</v>
      </c>
      <c r="Z423" s="18" t="s">
        <v>48</v>
      </c>
      <c r="AA423" s="41">
        <v>29958.9</v>
      </c>
      <c r="AB423" s="41">
        <v>30813.9</v>
      </c>
      <c r="AC423" s="108">
        <v>34110</v>
      </c>
      <c r="AD423" s="41">
        <v>39074</v>
      </c>
      <c r="AE423" s="15">
        <v>1</v>
      </c>
      <c r="AF423" s="15">
        <v>1</v>
      </c>
      <c r="AG423" s="15">
        <v>1</v>
      </c>
      <c r="AH423" s="15">
        <v>1</v>
      </c>
      <c r="AI423" s="15" t="s">
        <v>48</v>
      </c>
      <c r="AJ423" s="15" t="s">
        <v>48</v>
      </c>
      <c r="AK423" s="15" t="s">
        <v>48</v>
      </c>
      <c r="AL423" s="15" t="s">
        <v>48</v>
      </c>
    </row>
    <row r="424" spans="2:38" s="24" customFormat="1" ht="58.5" customHeight="1" x14ac:dyDescent="0.25">
      <c r="B424" s="134">
        <v>374</v>
      </c>
      <c r="C424" s="36" t="s">
        <v>230</v>
      </c>
      <c r="D424" s="12" t="s">
        <v>351</v>
      </c>
      <c r="E424" s="133">
        <v>7014029130</v>
      </c>
      <c r="F424" s="154"/>
      <c r="G424" s="129">
        <v>100</v>
      </c>
      <c r="H424" s="133" t="s">
        <v>1116</v>
      </c>
      <c r="I424" s="18" t="s">
        <v>324</v>
      </c>
      <c r="J424" s="18">
        <v>32529.1</v>
      </c>
      <c r="K424" s="18">
        <v>33682.300000000003</v>
      </c>
      <c r="L424" s="120">
        <v>32951.699999999997</v>
      </c>
      <c r="M424" s="18">
        <v>36847.9</v>
      </c>
      <c r="N424" s="18">
        <v>9155.2000000000007</v>
      </c>
      <c r="O424" s="18">
        <v>9552.9</v>
      </c>
      <c r="P424" s="18">
        <v>7427.9</v>
      </c>
      <c r="Q424" s="18">
        <v>8427.9</v>
      </c>
      <c r="R424" s="41" t="s">
        <v>47</v>
      </c>
      <c r="S424" s="18">
        <v>372</v>
      </c>
      <c r="T424" s="18">
        <v>365</v>
      </c>
      <c r="U424" s="120">
        <f>304+40</f>
        <v>344</v>
      </c>
      <c r="V424" s="18">
        <f>317+23</f>
        <v>340</v>
      </c>
      <c r="W424" s="18" t="s">
        <v>48</v>
      </c>
      <c r="X424" s="18" t="s">
        <v>48</v>
      </c>
      <c r="Y424" s="18" t="s">
        <v>48</v>
      </c>
      <c r="Z424" s="18" t="s">
        <v>48</v>
      </c>
      <c r="AA424" s="41">
        <v>34125.699999999997</v>
      </c>
      <c r="AB424" s="41">
        <v>35245.1</v>
      </c>
      <c r="AC424" s="108">
        <v>37614.1</v>
      </c>
      <c r="AD424" s="41">
        <v>41471.9</v>
      </c>
      <c r="AE424" s="15">
        <v>1</v>
      </c>
      <c r="AF424" s="15">
        <v>1</v>
      </c>
      <c r="AG424" s="15">
        <v>1</v>
      </c>
      <c r="AH424" s="15">
        <v>1</v>
      </c>
      <c r="AI424" s="15" t="s">
        <v>48</v>
      </c>
      <c r="AJ424" s="15" t="s">
        <v>48</v>
      </c>
      <c r="AK424" s="15" t="s">
        <v>48</v>
      </c>
      <c r="AL424" s="15" t="s">
        <v>48</v>
      </c>
    </row>
    <row r="425" spans="2:38" s="24" customFormat="1" ht="58.5" customHeight="1" x14ac:dyDescent="0.25">
      <c r="B425" s="134">
        <v>375</v>
      </c>
      <c r="C425" s="36" t="s">
        <v>230</v>
      </c>
      <c r="D425" s="12" t="s">
        <v>352</v>
      </c>
      <c r="E425" s="133">
        <v>7014006686</v>
      </c>
      <c r="F425" s="154"/>
      <c r="G425" s="129">
        <v>100</v>
      </c>
      <c r="H425" s="133" t="s">
        <v>1116</v>
      </c>
      <c r="I425" s="18" t="s">
        <v>324</v>
      </c>
      <c r="J425" s="18">
        <v>19831.900000000001</v>
      </c>
      <c r="K425" s="18">
        <v>20931.2</v>
      </c>
      <c r="L425" s="120">
        <v>21724.3</v>
      </c>
      <c r="M425" s="18">
        <v>23023.3</v>
      </c>
      <c r="N425" s="18">
        <v>9155.2000000000007</v>
      </c>
      <c r="O425" s="18">
        <v>9552.9</v>
      </c>
      <c r="P425" s="18">
        <v>7427.9</v>
      </c>
      <c r="Q425" s="18">
        <v>8427.9</v>
      </c>
      <c r="R425" s="41" t="s">
        <v>47</v>
      </c>
      <c r="S425" s="18">
        <v>263</v>
      </c>
      <c r="T425" s="18">
        <v>292</v>
      </c>
      <c r="U425" s="120">
        <v>281</v>
      </c>
      <c r="V425" s="18">
        <v>261</v>
      </c>
      <c r="W425" s="18" t="s">
        <v>48</v>
      </c>
      <c r="X425" s="18" t="s">
        <v>48</v>
      </c>
      <c r="Y425" s="18" t="s">
        <v>48</v>
      </c>
      <c r="Z425" s="18" t="s">
        <v>48</v>
      </c>
      <c r="AA425" s="41">
        <v>26597</v>
      </c>
      <c r="AB425" s="41">
        <v>22775.200000000001</v>
      </c>
      <c r="AC425" s="108">
        <v>25598.1</v>
      </c>
      <c r="AD425" s="41">
        <v>29260.1</v>
      </c>
      <c r="AE425" s="15">
        <v>1</v>
      </c>
      <c r="AF425" s="15">
        <v>1</v>
      </c>
      <c r="AG425" s="15">
        <v>1</v>
      </c>
      <c r="AH425" s="15">
        <v>1</v>
      </c>
      <c r="AI425" s="15" t="s">
        <v>48</v>
      </c>
      <c r="AJ425" s="15" t="s">
        <v>48</v>
      </c>
      <c r="AK425" s="15" t="s">
        <v>48</v>
      </c>
      <c r="AL425" s="15" t="s">
        <v>48</v>
      </c>
    </row>
    <row r="426" spans="2:38" s="24" customFormat="1" ht="58.5" customHeight="1" x14ac:dyDescent="0.25">
      <c r="B426" s="134">
        <v>376</v>
      </c>
      <c r="C426" s="36" t="s">
        <v>230</v>
      </c>
      <c r="D426" s="12" t="s">
        <v>353</v>
      </c>
      <c r="E426" s="133">
        <v>7014028256</v>
      </c>
      <c r="F426" s="154"/>
      <c r="G426" s="129">
        <v>100</v>
      </c>
      <c r="H426" s="133" t="s">
        <v>1116</v>
      </c>
      <c r="I426" s="18" t="s">
        <v>324</v>
      </c>
      <c r="J426" s="18">
        <v>27424.5</v>
      </c>
      <c r="K426" s="18">
        <v>30134.1</v>
      </c>
      <c r="L426" s="120">
        <v>31528.2</v>
      </c>
      <c r="M426" s="18">
        <v>36604.400000000001</v>
      </c>
      <c r="N426" s="18">
        <v>9155.2000000000007</v>
      </c>
      <c r="O426" s="18">
        <v>9552.9</v>
      </c>
      <c r="P426" s="18">
        <v>7427.9</v>
      </c>
      <c r="Q426" s="18">
        <v>8427.9</v>
      </c>
      <c r="R426" s="41" t="s">
        <v>47</v>
      </c>
      <c r="S426" s="18">
        <v>456</v>
      </c>
      <c r="T426" s="18">
        <v>502</v>
      </c>
      <c r="U426" s="120">
        <v>562</v>
      </c>
      <c r="V426" s="18">
        <v>637</v>
      </c>
      <c r="W426" s="18" t="s">
        <v>48</v>
      </c>
      <c r="X426" s="18" t="s">
        <v>48</v>
      </c>
      <c r="Y426" s="18" t="s">
        <v>48</v>
      </c>
      <c r="Z426" s="18" t="s">
        <v>48</v>
      </c>
      <c r="AA426" s="41">
        <v>29806</v>
      </c>
      <c r="AB426" s="41">
        <v>33026</v>
      </c>
      <c r="AC426" s="108">
        <v>50969.5</v>
      </c>
      <c r="AD426" s="41">
        <v>58751.199999999997</v>
      </c>
      <c r="AE426" s="15">
        <v>1</v>
      </c>
      <c r="AF426" s="15">
        <v>1</v>
      </c>
      <c r="AG426" s="15">
        <v>1</v>
      </c>
      <c r="AH426" s="15">
        <v>1</v>
      </c>
      <c r="AI426" s="15" t="s">
        <v>48</v>
      </c>
      <c r="AJ426" s="15" t="s">
        <v>48</v>
      </c>
      <c r="AK426" s="15" t="s">
        <v>48</v>
      </c>
      <c r="AL426" s="15" t="s">
        <v>48</v>
      </c>
    </row>
    <row r="427" spans="2:38" s="24" customFormat="1" ht="58.5" customHeight="1" x14ac:dyDescent="0.25">
      <c r="B427" s="134">
        <v>377</v>
      </c>
      <c r="C427" s="36" t="s">
        <v>230</v>
      </c>
      <c r="D427" s="12" t="s">
        <v>354</v>
      </c>
      <c r="E427" s="133">
        <v>7014029073</v>
      </c>
      <c r="F427" s="154"/>
      <c r="G427" s="129">
        <v>100</v>
      </c>
      <c r="H427" s="133" t="s">
        <v>1116</v>
      </c>
      <c r="I427" s="18" t="s">
        <v>324</v>
      </c>
      <c r="J427" s="18">
        <v>13123.6</v>
      </c>
      <c r="K427" s="18">
        <v>13636</v>
      </c>
      <c r="L427" s="120">
        <v>14582</v>
      </c>
      <c r="M427" s="18">
        <v>16202.4</v>
      </c>
      <c r="N427" s="18">
        <v>9155.2000000000007</v>
      </c>
      <c r="O427" s="18">
        <v>9552.9</v>
      </c>
      <c r="P427" s="18">
        <v>7427.9</v>
      </c>
      <c r="Q427" s="18">
        <v>8427.9</v>
      </c>
      <c r="R427" s="41" t="s">
        <v>47</v>
      </c>
      <c r="S427" s="18">
        <v>194</v>
      </c>
      <c r="T427" s="18">
        <v>208</v>
      </c>
      <c r="U427" s="120">
        <v>208</v>
      </c>
      <c r="V427" s="18">
        <v>208</v>
      </c>
      <c r="W427" s="18" t="s">
        <v>48</v>
      </c>
      <c r="X427" s="18" t="s">
        <v>48</v>
      </c>
      <c r="Y427" s="18" t="s">
        <v>48</v>
      </c>
      <c r="Z427" s="18" t="s">
        <v>48</v>
      </c>
      <c r="AA427" s="41">
        <v>15159</v>
      </c>
      <c r="AB427" s="41">
        <v>15411</v>
      </c>
      <c r="AC427" s="108">
        <v>16176</v>
      </c>
      <c r="AD427" s="41">
        <v>19378</v>
      </c>
      <c r="AE427" s="15">
        <v>1</v>
      </c>
      <c r="AF427" s="15">
        <v>1</v>
      </c>
      <c r="AG427" s="15">
        <v>1</v>
      </c>
      <c r="AH427" s="15">
        <v>1</v>
      </c>
      <c r="AI427" s="15" t="s">
        <v>48</v>
      </c>
      <c r="AJ427" s="15" t="s">
        <v>48</v>
      </c>
      <c r="AK427" s="15" t="s">
        <v>48</v>
      </c>
      <c r="AL427" s="15" t="s">
        <v>48</v>
      </c>
    </row>
    <row r="428" spans="2:38" s="24" customFormat="1" ht="58.5" customHeight="1" x14ac:dyDescent="0.25">
      <c r="B428" s="134">
        <v>378</v>
      </c>
      <c r="C428" s="36" t="s">
        <v>230</v>
      </c>
      <c r="D428" s="12" t="s">
        <v>355</v>
      </c>
      <c r="E428" s="133">
        <v>7014033305</v>
      </c>
      <c r="F428" s="154"/>
      <c r="G428" s="129">
        <v>100</v>
      </c>
      <c r="H428" s="133" t="s">
        <v>1116</v>
      </c>
      <c r="I428" s="18" t="s">
        <v>324</v>
      </c>
      <c r="J428" s="18">
        <v>20707.8</v>
      </c>
      <c r="K428" s="18">
        <v>21338.400000000001</v>
      </c>
      <c r="L428" s="120">
        <v>23626.7</v>
      </c>
      <c r="M428" s="18">
        <v>26703.5</v>
      </c>
      <c r="N428" s="18">
        <v>9155.2000000000007</v>
      </c>
      <c r="O428" s="18">
        <v>9552.9</v>
      </c>
      <c r="P428" s="18">
        <v>7427.9</v>
      </c>
      <c r="Q428" s="18">
        <v>8427.9</v>
      </c>
      <c r="R428" s="41" t="s">
        <v>47</v>
      </c>
      <c r="S428" s="18">
        <v>200</v>
      </c>
      <c r="T428" s="18">
        <v>201</v>
      </c>
      <c r="U428" s="120">
        <f>160+64</f>
        <v>224</v>
      </c>
      <c r="V428" s="18">
        <f>161+61</f>
        <v>222</v>
      </c>
      <c r="W428" s="18" t="s">
        <v>48</v>
      </c>
      <c r="X428" s="18" t="s">
        <v>48</v>
      </c>
      <c r="Y428" s="18" t="s">
        <v>48</v>
      </c>
      <c r="Z428" s="18" t="s">
        <v>48</v>
      </c>
      <c r="AA428" s="41">
        <v>22330</v>
      </c>
      <c r="AB428" s="41">
        <v>22574</v>
      </c>
      <c r="AC428" s="108">
        <v>24948.1</v>
      </c>
      <c r="AD428" s="41">
        <v>29207.3</v>
      </c>
      <c r="AE428" s="15">
        <v>1</v>
      </c>
      <c r="AF428" s="15">
        <v>1</v>
      </c>
      <c r="AG428" s="15">
        <v>1</v>
      </c>
      <c r="AH428" s="15">
        <v>1</v>
      </c>
      <c r="AI428" s="15" t="s">
        <v>48</v>
      </c>
      <c r="AJ428" s="15" t="s">
        <v>48</v>
      </c>
      <c r="AK428" s="15" t="s">
        <v>48</v>
      </c>
      <c r="AL428" s="15" t="s">
        <v>48</v>
      </c>
    </row>
    <row r="429" spans="2:38" s="24" customFormat="1" ht="58.5" customHeight="1" x14ac:dyDescent="0.25">
      <c r="B429" s="134">
        <v>379</v>
      </c>
      <c r="C429" s="36" t="s">
        <v>230</v>
      </c>
      <c r="D429" s="12" t="s">
        <v>356</v>
      </c>
      <c r="E429" s="133">
        <v>7014038310</v>
      </c>
      <c r="F429" s="154"/>
      <c r="G429" s="129">
        <v>100</v>
      </c>
      <c r="H429" s="133" t="s">
        <v>1116</v>
      </c>
      <c r="I429" s="18" t="s">
        <v>324</v>
      </c>
      <c r="J429" s="18">
        <v>13202.5</v>
      </c>
      <c r="K429" s="18">
        <v>13680.5</v>
      </c>
      <c r="L429" s="120">
        <v>13688</v>
      </c>
      <c r="M429" s="18">
        <v>15726.2</v>
      </c>
      <c r="N429" s="18">
        <v>9155.2000000000007</v>
      </c>
      <c r="O429" s="18">
        <v>9552.9</v>
      </c>
      <c r="P429" s="18">
        <v>7427.9</v>
      </c>
      <c r="Q429" s="18">
        <v>8427.9</v>
      </c>
      <c r="R429" s="41" t="s">
        <v>47</v>
      </c>
      <c r="S429" s="18">
        <v>165</v>
      </c>
      <c r="T429" s="18">
        <v>145</v>
      </c>
      <c r="U429" s="120">
        <v>166</v>
      </c>
      <c r="V429" s="18">
        <v>170</v>
      </c>
      <c r="W429" s="18" t="s">
        <v>48</v>
      </c>
      <c r="X429" s="18" t="s">
        <v>48</v>
      </c>
      <c r="Y429" s="18" t="s">
        <v>48</v>
      </c>
      <c r="Z429" s="18" t="s">
        <v>48</v>
      </c>
      <c r="AA429" s="41">
        <v>14302</v>
      </c>
      <c r="AB429" s="41">
        <v>14432</v>
      </c>
      <c r="AC429" s="108">
        <v>15019.1</v>
      </c>
      <c r="AD429" s="41">
        <v>21226.3</v>
      </c>
      <c r="AE429" s="15">
        <v>1</v>
      </c>
      <c r="AF429" s="15">
        <v>1</v>
      </c>
      <c r="AG429" s="15">
        <v>1</v>
      </c>
      <c r="AH429" s="15">
        <v>1</v>
      </c>
      <c r="AI429" s="15" t="s">
        <v>48</v>
      </c>
      <c r="AJ429" s="15" t="s">
        <v>48</v>
      </c>
      <c r="AK429" s="15" t="s">
        <v>48</v>
      </c>
      <c r="AL429" s="15" t="s">
        <v>48</v>
      </c>
    </row>
    <row r="430" spans="2:38" s="24" customFormat="1" ht="58.5" customHeight="1" x14ac:dyDescent="0.25">
      <c r="B430" s="134">
        <v>380</v>
      </c>
      <c r="C430" s="36" t="s">
        <v>230</v>
      </c>
      <c r="D430" s="12" t="s">
        <v>357</v>
      </c>
      <c r="E430" s="133">
        <v>7014011164</v>
      </c>
      <c r="F430" s="154"/>
      <c r="G430" s="129">
        <v>100</v>
      </c>
      <c r="H430" s="133" t="s">
        <v>1116</v>
      </c>
      <c r="I430" s="18" t="s">
        <v>324</v>
      </c>
      <c r="J430" s="18">
        <v>16748.400000000001</v>
      </c>
      <c r="K430" s="18">
        <v>17513.099999999999</v>
      </c>
      <c r="L430" s="120">
        <v>17654.900000000001</v>
      </c>
      <c r="M430" s="18">
        <v>19307.900000000001</v>
      </c>
      <c r="N430" s="18">
        <v>9155.2000000000007</v>
      </c>
      <c r="O430" s="18">
        <v>9552.9</v>
      </c>
      <c r="P430" s="18">
        <v>7427.9</v>
      </c>
      <c r="Q430" s="18">
        <v>8427.9</v>
      </c>
      <c r="R430" s="41" t="s">
        <v>47</v>
      </c>
      <c r="S430" s="18">
        <v>174</v>
      </c>
      <c r="T430" s="18">
        <v>167</v>
      </c>
      <c r="U430" s="120">
        <v>164</v>
      </c>
      <c r="V430" s="18">
        <v>169</v>
      </c>
      <c r="W430" s="18" t="s">
        <v>48</v>
      </c>
      <c r="X430" s="18" t="s">
        <v>48</v>
      </c>
      <c r="Y430" s="18" t="s">
        <v>48</v>
      </c>
      <c r="Z430" s="18" t="s">
        <v>48</v>
      </c>
      <c r="AA430" s="41">
        <v>17888.099999999999</v>
      </c>
      <c r="AB430" s="41">
        <v>18964.599999999999</v>
      </c>
      <c r="AC430" s="108">
        <v>19538.2</v>
      </c>
      <c r="AD430" s="41">
        <v>23556.5</v>
      </c>
      <c r="AE430" s="15">
        <v>1</v>
      </c>
      <c r="AF430" s="15">
        <v>1</v>
      </c>
      <c r="AG430" s="15">
        <v>1</v>
      </c>
      <c r="AH430" s="15">
        <v>1</v>
      </c>
      <c r="AI430" s="15" t="s">
        <v>48</v>
      </c>
      <c r="AJ430" s="15" t="s">
        <v>48</v>
      </c>
      <c r="AK430" s="15" t="s">
        <v>48</v>
      </c>
      <c r="AL430" s="15" t="s">
        <v>48</v>
      </c>
    </row>
    <row r="431" spans="2:38" s="24" customFormat="1" ht="58.5" customHeight="1" x14ac:dyDescent="0.25">
      <c r="B431" s="134">
        <v>381</v>
      </c>
      <c r="C431" s="36" t="s">
        <v>230</v>
      </c>
      <c r="D431" s="12" t="s">
        <v>358</v>
      </c>
      <c r="E431" s="133">
        <v>7014020000</v>
      </c>
      <c r="F431" s="154"/>
      <c r="G431" s="129">
        <v>100</v>
      </c>
      <c r="H431" s="133" t="s">
        <v>1116</v>
      </c>
      <c r="I431" s="18" t="s">
        <v>324</v>
      </c>
      <c r="J431" s="18">
        <v>34114.300000000003</v>
      </c>
      <c r="K431" s="18">
        <v>36619.699999999997</v>
      </c>
      <c r="L431" s="120">
        <v>46947.4</v>
      </c>
      <c r="M431" s="18">
        <v>49874.6</v>
      </c>
      <c r="N431" s="18">
        <v>9155.2000000000007</v>
      </c>
      <c r="O431" s="18">
        <v>9552.9</v>
      </c>
      <c r="P431" s="18">
        <v>7427.9</v>
      </c>
      <c r="Q431" s="18">
        <v>8427.9</v>
      </c>
      <c r="R431" s="41" t="s">
        <v>47</v>
      </c>
      <c r="S431" s="18">
        <v>509</v>
      </c>
      <c r="T431" s="18">
        <v>555</v>
      </c>
      <c r="U431" s="120">
        <v>620</v>
      </c>
      <c r="V431" s="18">
        <v>521</v>
      </c>
      <c r="W431" s="18" t="s">
        <v>48</v>
      </c>
      <c r="X431" s="18" t="s">
        <v>48</v>
      </c>
      <c r="Y431" s="18" t="s">
        <v>48</v>
      </c>
      <c r="Z431" s="18" t="s">
        <v>48</v>
      </c>
      <c r="AA431" s="41">
        <v>37179.599999999999</v>
      </c>
      <c r="AB431" s="41">
        <v>41388.6</v>
      </c>
      <c r="AC431" s="108">
        <v>52624.800000000003</v>
      </c>
      <c r="AD431" s="41">
        <v>58920.9</v>
      </c>
      <c r="AE431" s="15">
        <v>1</v>
      </c>
      <c r="AF431" s="15">
        <v>1</v>
      </c>
      <c r="AG431" s="15">
        <v>1</v>
      </c>
      <c r="AH431" s="15">
        <v>1</v>
      </c>
      <c r="AI431" s="15" t="s">
        <v>48</v>
      </c>
      <c r="AJ431" s="15" t="s">
        <v>48</v>
      </c>
      <c r="AK431" s="15" t="s">
        <v>48</v>
      </c>
      <c r="AL431" s="15" t="s">
        <v>48</v>
      </c>
    </row>
    <row r="432" spans="2:38" s="24" customFormat="1" ht="58.5" customHeight="1" x14ac:dyDescent="0.25">
      <c r="B432" s="134">
        <v>382</v>
      </c>
      <c r="C432" s="36" t="s">
        <v>230</v>
      </c>
      <c r="D432" s="12" t="s">
        <v>359</v>
      </c>
      <c r="E432" s="133">
        <v>7014025907</v>
      </c>
      <c r="F432" s="154"/>
      <c r="G432" s="129">
        <v>100</v>
      </c>
      <c r="H432" s="133" t="s">
        <v>1116</v>
      </c>
      <c r="I432" s="18" t="s">
        <v>324</v>
      </c>
      <c r="J432" s="18">
        <v>24245.8</v>
      </c>
      <c r="K432" s="18">
        <v>25485.3</v>
      </c>
      <c r="L432" s="120">
        <v>28239.599999999999</v>
      </c>
      <c r="M432" s="18">
        <v>29121.7</v>
      </c>
      <c r="N432" s="18">
        <v>9155.2000000000007</v>
      </c>
      <c r="O432" s="18">
        <v>9552.9</v>
      </c>
      <c r="P432" s="18">
        <v>7427.9</v>
      </c>
      <c r="Q432" s="18">
        <v>8427.9</v>
      </c>
      <c r="R432" s="41" t="s">
        <v>47</v>
      </c>
      <c r="S432" s="18">
        <v>322</v>
      </c>
      <c r="T432" s="18">
        <v>332</v>
      </c>
      <c r="U432" s="120">
        <v>338</v>
      </c>
      <c r="V432" s="18">
        <v>344</v>
      </c>
      <c r="W432" s="18" t="s">
        <v>48</v>
      </c>
      <c r="X432" s="18" t="s">
        <v>48</v>
      </c>
      <c r="Y432" s="18" t="s">
        <v>48</v>
      </c>
      <c r="Z432" s="18" t="s">
        <v>48</v>
      </c>
      <c r="AA432" s="41">
        <v>27403.200000000001</v>
      </c>
      <c r="AB432" s="41">
        <v>30765.5</v>
      </c>
      <c r="AC432" s="108">
        <v>31119.5</v>
      </c>
      <c r="AD432" s="41">
        <v>40272</v>
      </c>
      <c r="AE432" s="15">
        <v>1</v>
      </c>
      <c r="AF432" s="15">
        <v>1</v>
      </c>
      <c r="AG432" s="15">
        <v>1</v>
      </c>
      <c r="AH432" s="15">
        <v>1</v>
      </c>
      <c r="AI432" s="15" t="s">
        <v>48</v>
      </c>
      <c r="AJ432" s="15" t="s">
        <v>48</v>
      </c>
      <c r="AK432" s="15" t="s">
        <v>48</v>
      </c>
      <c r="AL432" s="15" t="s">
        <v>48</v>
      </c>
    </row>
    <row r="433" spans="2:38" s="24" customFormat="1" ht="58.5" customHeight="1" x14ac:dyDescent="0.25">
      <c r="B433" s="134">
        <v>383</v>
      </c>
      <c r="C433" s="36" t="s">
        <v>230</v>
      </c>
      <c r="D433" s="12" t="s">
        <v>360</v>
      </c>
      <c r="E433" s="133">
        <v>7014026019</v>
      </c>
      <c r="F433" s="154"/>
      <c r="G433" s="129">
        <v>100</v>
      </c>
      <c r="H433" s="133" t="s">
        <v>1116</v>
      </c>
      <c r="I433" s="18" t="s">
        <v>324</v>
      </c>
      <c r="J433" s="18">
        <v>22751.1</v>
      </c>
      <c r="K433" s="18">
        <v>22600.5</v>
      </c>
      <c r="L433" s="120">
        <v>26015.8</v>
      </c>
      <c r="M433" s="18">
        <v>28762.3</v>
      </c>
      <c r="N433" s="18">
        <v>9155.2000000000007</v>
      </c>
      <c r="O433" s="18">
        <v>9552.9</v>
      </c>
      <c r="P433" s="18">
        <v>7427.9</v>
      </c>
      <c r="Q433" s="18">
        <v>8427.9</v>
      </c>
      <c r="R433" s="41" t="s">
        <v>47</v>
      </c>
      <c r="S433" s="18">
        <v>323</v>
      </c>
      <c r="T433" s="18">
        <v>339</v>
      </c>
      <c r="U433" s="120">
        <f>322+9</f>
        <v>331</v>
      </c>
      <c r="V433" s="18">
        <f>324+8</f>
        <v>332</v>
      </c>
      <c r="W433" s="18" t="s">
        <v>48</v>
      </c>
      <c r="X433" s="18" t="s">
        <v>48</v>
      </c>
      <c r="Y433" s="18" t="s">
        <v>48</v>
      </c>
      <c r="Z433" s="18" t="s">
        <v>48</v>
      </c>
      <c r="AA433" s="41">
        <v>25739.5</v>
      </c>
      <c r="AB433" s="41">
        <v>24665.8</v>
      </c>
      <c r="AC433" s="108">
        <v>29701.3</v>
      </c>
      <c r="AD433" s="41">
        <v>41981.9</v>
      </c>
      <c r="AE433" s="15">
        <v>1</v>
      </c>
      <c r="AF433" s="15">
        <v>1</v>
      </c>
      <c r="AG433" s="15">
        <v>1</v>
      </c>
      <c r="AH433" s="15">
        <v>1</v>
      </c>
      <c r="AI433" s="15" t="s">
        <v>48</v>
      </c>
      <c r="AJ433" s="15" t="s">
        <v>48</v>
      </c>
      <c r="AK433" s="15" t="s">
        <v>48</v>
      </c>
      <c r="AL433" s="15" t="s">
        <v>48</v>
      </c>
    </row>
    <row r="434" spans="2:38" s="24" customFormat="1" ht="58.5" customHeight="1" x14ac:dyDescent="0.25">
      <c r="B434" s="134">
        <v>384</v>
      </c>
      <c r="C434" s="36" t="s">
        <v>230</v>
      </c>
      <c r="D434" s="12" t="s">
        <v>361</v>
      </c>
      <c r="E434" s="133">
        <v>7014025720</v>
      </c>
      <c r="F434" s="154"/>
      <c r="G434" s="129">
        <v>100</v>
      </c>
      <c r="H434" s="133" t="s">
        <v>1116</v>
      </c>
      <c r="I434" s="18" t="s">
        <v>324</v>
      </c>
      <c r="J434" s="18">
        <v>16102.3</v>
      </c>
      <c r="K434" s="18">
        <v>16736.400000000001</v>
      </c>
      <c r="L434" s="120">
        <v>16167.7</v>
      </c>
      <c r="M434" s="18">
        <v>17876.3</v>
      </c>
      <c r="N434" s="18">
        <v>9155.2000000000007</v>
      </c>
      <c r="O434" s="18">
        <v>9552.9</v>
      </c>
      <c r="P434" s="18">
        <v>7427.9</v>
      </c>
      <c r="Q434" s="18">
        <v>8427.9</v>
      </c>
      <c r="R434" s="41" t="s">
        <v>47</v>
      </c>
      <c r="S434" s="18">
        <v>90</v>
      </c>
      <c r="T434" s="18">
        <v>88</v>
      </c>
      <c r="U434" s="120">
        <f>69+21</f>
        <v>90</v>
      </c>
      <c r="V434" s="18">
        <f>68+17</f>
        <v>85</v>
      </c>
      <c r="W434" s="18" t="s">
        <v>48</v>
      </c>
      <c r="X434" s="18" t="s">
        <v>48</v>
      </c>
      <c r="Y434" s="18" t="s">
        <v>48</v>
      </c>
      <c r="Z434" s="18" t="s">
        <v>48</v>
      </c>
      <c r="AA434" s="41">
        <v>17891.93</v>
      </c>
      <c r="AB434" s="41">
        <v>16832.099999999999</v>
      </c>
      <c r="AC434" s="108">
        <v>17646</v>
      </c>
      <c r="AD434" s="41">
        <v>19706.599999999999</v>
      </c>
      <c r="AE434" s="15">
        <v>1</v>
      </c>
      <c r="AF434" s="15">
        <v>1</v>
      </c>
      <c r="AG434" s="15">
        <v>1</v>
      </c>
      <c r="AH434" s="15">
        <v>1</v>
      </c>
      <c r="AI434" s="15" t="s">
        <v>48</v>
      </c>
      <c r="AJ434" s="15" t="s">
        <v>48</v>
      </c>
      <c r="AK434" s="15" t="s">
        <v>48</v>
      </c>
      <c r="AL434" s="15" t="s">
        <v>48</v>
      </c>
    </row>
    <row r="435" spans="2:38" s="24" customFormat="1" ht="58.5" customHeight="1" x14ac:dyDescent="0.25">
      <c r="B435" s="134">
        <v>385</v>
      </c>
      <c r="C435" s="36" t="s">
        <v>230</v>
      </c>
      <c r="D435" s="12" t="s">
        <v>362</v>
      </c>
      <c r="E435" s="133">
        <v>7014030128</v>
      </c>
      <c r="F435" s="154"/>
      <c r="G435" s="129">
        <v>100</v>
      </c>
      <c r="H435" s="133" t="s">
        <v>1116</v>
      </c>
      <c r="I435" s="18" t="s">
        <v>324</v>
      </c>
      <c r="J435" s="18">
        <v>20436.599999999999</v>
      </c>
      <c r="K435" s="18">
        <v>20524.8</v>
      </c>
      <c r="L435" s="120">
        <v>19764.2</v>
      </c>
      <c r="M435" s="18">
        <v>21925.3</v>
      </c>
      <c r="N435" s="18">
        <v>9155.2000000000007</v>
      </c>
      <c r="O435" s="18">
        <v>9552.9</v>
      </c>
      <c r="P435" s="18">
        <v>7427.9</v>
      </c>
      <c r="Q435" s="18">
        <v>8427.9</v>
      </c>
      <c r="R435" s="41" t="s">
        <v>47</v>
      </c>
      <c r="S435" s="18">
        <v>238</v>
      </c>
      <c r="T435" s="18">
        <v>229</v>
      </c>
      <c r="U435" s="120">
        <f>254</f>
        <v>254</v>
      </c>
      <c r="V435" s="18">
        <v>240</v>
      </c>
      <c r="W435" s="18" t="s">
        <v>48</v>
      </c>
      <c r="X435" s="18" t="s">
        <v>48</v>
      </c>
      <c r="Y435" s="18" t="s">
        <v>48</v>
      </c>
      <c r="Z435" s="18" t="s">
        <v>48</v>
      </c>
      <c r="AA435" s="41">
        <v>22125.7</v>
      </c>
      <c r="AB435" s="41">
        <v>2238.6</v>
      </c>
      <c r="AC435" s="108">
        <v>22188</v>
      </c>
      <c r="AD435" s="41">
        <v>27920</v>
      </c>
      <c r="AE435" s="15">
        <v>1</v>
      </c>
      <c r="AF435" s="15">
        <v>1</v>
      </c>
      <c r="AG435" s="15">
        <v>1</v>
      </c>
      <c r="AH435" s="15">
        <v>1</v>
      </c>
      <c r="AI435" s="15" t="s">
        <v>48</v>
      </c>
      <c r="AJ435" s="15" t="s">
        <v>48</v>
      </c>
      <c r="AK435" s="15" t="s">
        <v>48</v>
      </c>
      <c r="AL435" s="15" t="s">
        <v>48</v>
      </c>
    </row>
    <row r="436" spans="2:38" s="24" customFormat="1" ht="58.5" customHeight="1" x14ac:dyDescent="0.25">
      <c r="B436" s="134">
        <v>386</v>
      </c>
      <c r="C436" s="36" t="s">
        <v>230</v>
      </c>
      <c r="D436" s="12" t="s">
        <v>363</v>
      </c>
      <c r="E436" s="133">
        <v>7014065515</v>
      </c>
      <c r="F436" s="154"/>
      <c r="G436" s="129">
        <v>100</v>
      </c>
      <c r="H436" s="133" t="s">
        <v>1116</v>
      </c>
      <c r="I436" s="18" t="s">
        <v>324</v>
      </c>
      <c r="J436" s="18" t="s">
        <v>48</v>
      </c>
      <c r="K436" s="18" t="s">
        <v>48</v>
      </c>
      <c r="L436" s="120">
        <v>32725.7</v>
      </c>
      <c r="M436" s="18">
        <v>91759.4</v>
      </c>
      <c r="N436" s="18">
        <v>9155.2000000000007</v>
      </c>
      <c r="O436" s="18">
        <v>9552.9</v>
      </c>
      <c r="P436" s="18">
        <v>7427.9</v>
      </c>
      <c r="Q436" s="18">
        <v>8427.9</v>
      </c>
      <c r="R436" s="41" t="s">
        <v>47</v>
      </c>
      <c r="S436" s="18" t="s">
        <v>48</v>
      </c>
      <c r="T436" s="18" t="s">
        <v>48</v>
      </c>
      <c r="U436" s="120">
        <v>869</v>
      </c>
      <c r="V436" s="18">
        <f>1318+14</f>
        <v>1332</v>
      </c>
      <c r="W436" s="18" t="s">
        <v>48</v>
      </c>
      <c r="X436" s="18" t="s">
        <v>48</v>
      </c>
      <c r="Y436" s="18" t="s">
        <v>48</v>
      </c>
      <c r="Z436" s="18" t="s">
        <v>48</v>
      </c>
      <c r="AA436" s="41"/>
      <c r="AB436" s="41"/>
      <c r="AC436" s="108">
        <v>190265.5</v>
      </c>
      <c r="AD436" s="41">
        <v>103070.2</v>
      </c>
      <c r="AE436" s="15">
        <v>1</v>
      </c>
      <c r="AF436" s="15">
        <v>1</v>
      </c>
      <c r="AG436" s="15">
        <v>1</v>
      </c>
      <c r="AH436" s="15">
        <v>1</v>
      </c>
      <c r="AI436" s="15" t="s">
        <v>48</v>
      </c>
      <c r="AJ436" s="15" t="s">
        <v>48</v>
      </c>
      <c r="AK436" s="15" t="s">
        <v>48</v>
      </c>
      <c r="AL436" s="15" t="s">
        <v>48</v>
      </c>
    </row>
    <row r="437" spans="2:38" s="24" customFormat="1" ht="58.5" customHeight="1" x14ac:dyDescent="0.25">
      <c r="B437" s="134">
        <v>387</v>
      </c>
      <c r="C437" s="36" t="s">
        <v>230</v>
      </c>
      <c r="D437" s="12" t="s">
        <v>364</v>
      </c>
      <c r="E437" s="133">
        <v>7014038328</v>
      </c>
      <c r="F437" s="154"/>
      <c r="G437" s="129">
        <v>100</v>
      </c>
      <c r="H437" s="130" t="s">
        <v>123</v>
      </c>
      <c r="I437" s="18" t="s">
        <v>365</v>
      </c>
      <c r="J437" s="18">
        <v>3158.1</v>
      </c>
      <c r="K437" s="18">
        <v>4466</v>
      </c>
      <c r="L437" s="120">
        <v>7038.9</v>
      </c>
      <c r="M437" s="18">
        <v>8253.7999999999993</v>
      </c>
      <c r="N437" s="18" t="s">
        <v>48</v>
      </c>
      <c r="O437" s="18" t="s">
        <v>48</v>
      </c>
      <c r="P437" s="18" t="s">
        <v>48</v>
      </c>
      <c r="Q437" s="18" t="s">
        <v>48</v>
      </c>
      <c r="R437" s="41" t="s">
        <v>47</v>
      </c>
      <c r="S437" s="18">
        <v>865</v>
      </c>
      <c r="T437" s="18">
        <v>897</v>
      </c>
      <c r="U437" s="120">
        <v>936</v>
      </c>
      <c r="V437" s="18">
        <v>936</v>
      </c>
      <c r="W437" s="18" t="s">
        <v>48</v>
      </c>
      <c r="X437" s="18" t="s">
        <v>48</v>
      </c>
      <c r="Y437" s="18" t="s">
        <v>48</v>
      </c>
      <c r="Z437" s="18" t="s">
        <v>48</v>
      </c>
      <c r="AA437" s="41">
        <v>5595</v>
      </c>
      <c r="AB437" s="41">
        <v>6427</v>
      </c>
      <c r="AC437" s="108">
        <v>8732.2000000000007</v>
      </c>
      <c r="AD437" s="41">
        <v>9317.1</v>
      </c>
      <c r="AE437" s="15" t="s">
        <v>1125</v>
      </c>
      <c r="AF437" s="15" t="s">
        <v>1125</v>
      </c>
      <c r="AG437" s="15" t="s">
        <v>1125</v>
      </c>
      <c r="AH437" s="15" t="s">
        <v>1125</v>
      </c>
      <c r="AI437" s="15" t="s">
        <v>48</v>
      </c>
      <c r="AJ437" s="15" t="s">
        <v>48</v>
      </c>
      <c r="AK437" s="15" t="s">
        <v>48</v>
      </c>
      <c r="AL437" s="15" t="s">
        <v>48</v>
      </c>
    </row>
    <row r="438" spans="2:38" s="24" customFormat="1" ht="58.5" customHeight="1" x14ac:dyDescent="0.25">
      <c r="B438" s="134">
        <v>388</v>
      </c>
      <c r="C438" s="36" t="s">
        <v>230</v>
      </c>
      <c r="D438" s="12" t="s">
        <v>366</v>
      </c>
      <c r="E438" s="133">
        <v>7014039392</v>
      </c>
      <c r="F438" s="154"/>
      <c r="G438" s="129">
        <v>100</v>
      </c>
      <c r="H438" s="130" t="s">
        <v>123</v>
      </c>
      <c r="I438" s="18" t="s">
        <v>274</v>
      </c>
      <c r="J438" s="18">
        <v>5330.8</v>
      </c>
      <c r="K438" s="18">
        <v>5951.9</v>
      </c>
      <c r="L438" s="120">
        <v>7718.7</v>
      </c>
      <c r="M438" s="18">
        <v>7946.5</v>
      </c>
      <c r="N438" s="18" t="s">
        <v>48</v>
      </c>
      <c r="O438" s="18" t="s">
        <v>48</v>
      </c>
      <c r="P438" s="18" t="s">
        <v>48</v>
      </c>
      <c r="Q438" s="18" t="s">
        <v>48</v>
      </c>
      <c r="R438" s="41" t="s">
        <v>47</v>
      </c>
      <c r="S438" s="18">
        <v>572</v>
      </c>
      <c r="T438" s="18">
        <v>536</v>
      </c>
      <c r="U438" s="120">
        <v>569</v>
      </c>
      <c r="V438" s="18">
        <v>569</v>
      </c>
      <c r="W438" s="18" t="s">
        <v>48</v>
      </c>
      <c r="X438" s="18" t="s">
        <v>48</v>
      </c>
      <c r="Y438" s="18" t="s">
        <v>48</v>
      </c>
      <c r="Z438" s="18" t="s">
        <v>48</v>
      </c>
      <c r="AA438" s="41">
        <v>8929</v>
      </c>
      <c r="AB438" s="41">
        <v>9119</v>
      </c>
      <c r="AC438" s="108">
        <v>8257</v>
      </c>
      <c r="AD438" s="41">
        <v>8830.6</v>
      </c>
      <c r="AE438" s="15" t="s">
        <v>1125</v>
      </c>
      <c r="AF438" s="15" t="s">
        <v>1125</v>
      </c>
      <c r="AG438" s="15" t="s">
        <v>1125</v>
      </c>
      <c r="AH438" s="15" t="s">
        <v>1125</v>
      </c>
      <c r="AI438" s="15" t="s">
        <v>48</v>
      </c>
      <c r="AJ438" s="15" t="s">
        <v>48</v>
      </c>
      <c r="AK438" s="15" t="s">
        <v>48</v>
      </c>
      <c r="AL438" s="15" t="s">
        <v>48</v>
      </c>
    </row>
    <row r="439" spans="2:38" s="24" customFormat="1" ht="58.5" customHeight="1" x14ac:dyDescent="0.25">
      <c r="B439" s="134">
        <v>389</v>
      </c>
      <c r="C439" s="36" t="s">
        <v>230</v>
      </c>
      <c r="D439" s="12" t="s">
        <v>367</v>
      </c>
      <c r="E439" s="133">
        <v>7014039040</v>
      </c>
      <c r="F439" s="154"/>
      <c r="G439" s="129">
        <v>100</v>
      </c>
      <c r="H439" s="130" t="s">
        <v>123</v>
      </c>
      <c r="I439" s="18" t="s">
        <v>274</v>
      </c>
      <c r="J439" s="18">
        <v>1241.7</v>
      </c>
      <c r="K439" s="18">
        <v>1263.7</v>
      </c>
      <c r="L439" s="18" t="s">
        <v>48</v>
      </c>
      <c r="M439" s="18" t="s">
        <v>48</v>
      </c>
      <c r="N439" s="18" t="s">
        <v>48</v>
      </c>
      <c r="O439" s="18" t="s">
        <v>48</v>
      </c>
      <c r="P439" s="18" t="s">
        <v>48</v>
      </c>
      <c r="Q439" s="18" t="s">
        <v>48</v>
      </c>
      <c r="R439" s="41" t="s">
        <v>47</v>
      </c>
      <c r="S439" s="18">
        <v>282</v>
      </c>
      <c r="T439" s="18" t="s">
        <v>48</v>
      </c>
      <c r="U439" s="18" t="s">
        <v>48</v>
      </c>
      <c r="V439" s="18" t="s">
        <v>48</v>
      </c>
      <c r="W439" s="18" t="s">
        <v>48</v>
      </c>
      <c r="X439" s="18" t="s">
        <v>48</v>
      </c>
      <c r="Y439" s="18" t="s">
        <v>48</v>
      </c>
      <c r="Z439" s="18" t="s">
        <v>48</v>
      </c>
      <c r="AA439" s="41">
        <v>1854</v>
      </c>
      <c r="AB439" s="41">
        <v>1406</v>
      </c>
      <c r="AC439" s="108"/>
      <c r="AD439" s="41"/>
      <c r="AE439" s="15" t="s">
        <v>1125</v>
      </c>
      <c r="AF439" s="15" t="s">
        <v>1125</v>
      </c>
      <c r="AG439" s="15" t="s">
        <v>1125</v>
      </c>
      <c r="AH439" s="15" t="s">
        <v>1125</v>
      </c>
      <c r="AI439" s="15" t="s">
        <v>48</v>
      </c>
      <c r="AJ439" s="15" t="s">
        <v>48</v>
      </c>
      <c r="AK439" s="15" t="s">
        <v>48</v>
      </c>
      <c r="AL439" s="15" t="s">
        <v>48</v>
      </c>
    </row>
    <row r="440" spans="2:38" s="24" customFormat="1" ht="58.5" customHeight="1" x14ac:dyDescent="0.25">
      <c r="B440" s="134">
        <v>390</v>
      </c>
      <c r="C440" s="36" t="s">
        <v>230</v>
      </c>
      <c r="D440" s="12" t="s">
        <v>368</v>
      </c>
      <c r="E440" s="133">
        <v>7014034940</v>
      </c>
      <c r="F440" s="154"/>
      <c r="G440" s="129">
        <v>100</v>
      </c>
      <c r="H440" s="130" t="s">
        <v>123</v>
      </c>
      <c r="I440" s="18" t="s">
        <v>274</v>
      </c>
      <c r="J440" s="18">
        <v>4772.3999999999996</v>
      </c>
      <c r="K440" s="18">
        <v>5359.5</v>
      </c>
      <c r="L440" s="120">
        <v>6945.5</v>
      </c>
      <c r="M440" s="18">
        <v>8123.5</v>
      </c>
      <c r="N440" s="18" t="s">
        <v>48</v>
      </c>
      <c r="O440" s="18" t="s">
        <v>48</v>
      </c>
      <c r="P440" s="18" t="s">
        <v>48</v>
      </c>
      <c r="Q440" s="18" t="s">
        <v>48</v>
      </c>
      <c r="R440" s="41" t="s">
        <v>47</v>
      </c>
      <c r="S440" s="18">
        <v>758</v>
      </c>
      <c r="T440" s="18">
        <v>694</v>
      </c>
      <c r="U440" s="120">
        <v>694</v>
      </c>
      <c r="V440" s="18">
        <v>600</v>
      </c>
      <c r="W440" s="18" t="s">
        <v>48</v>
      </c>
      <c r="X440" s="18" t="s">
        <v>48</v>
      </c>
      <c r="Y440" s="18" t="s">
        <v>48</v>
      </c>
      <c r="Z440" s="18" t="s">
        <v>48</v>
      </c>
      <c r="AA440" s="41">
        <v>7499.5</v>
      </c>
      <c r="AB440" s="41">
        <v>7615.1</v>
      </c>
      <c r="AC440" s="108">
        <v>7312.7</v>
      </c>
      <c r="AD440" s="41">
        <v>8742.4</v>
      </c>
      <c r="AE440" s="15" t="s">
        <v>1125</v>
      </c>
      <c r="AF440" s="15" t="s">
        <v>1125</v>
      </c>
      <c r="AG440" s="15" t="s">
        <v>1125</v>
      </c>
      <c r="AH440" s="15" t="s">
        <v>1125</v>
      </c>
      <c r="AI440" s="15" t="s">
        <v>48</v>
      </c>
      <c r="AJ440" s="15" t="s">
        <v>48</v>
      </c>
      <c r="AK440" s="15" t="s">
        <v>48</v>
      </c>
      <c r="AL440" s="15" t="s">
        <v>48</v>
      </c>
    </row>
    <row r="441" spans="2:38" s="24" customFormat="1" ht="58.5" customHeight="1" x14ac:dyDescent="0.25">
      <c r="B441" s="134">
        <v>391</v>
      </c>
      <c r="C441" s="36" t="s">
        <v>230</v>
      </c>
      <c r="D441" s="12" t="s">
        <v>369</v>
      </c>
      <c r="E441" s="133">
        <v>7014039145</v>
      </c>
      <c r="F441" s="154"/>
      <c r="G441" s="129">
        <v>100</v>
      </c>
      <c r="H441" s="130" t="s">
        <v>123</v>
      </c>
      <c r="I441" s="18" t="s">
        <v>274</v>
      </c>
      <c r="J441" s="18">
        <v>5670.3</v>
      </c>
      <c r="K441" s="18">
        <v>5759.3</v>
      </c>
      <c r="L441" s="120">
        <v>8150.9</v>
      </c>
      <c r="M441" s="18">
        <v>8890.2999999999993</v>
      </c>
      <c r="N441" s="18" t="s">
        <v>48</v>
      </c>
      <c r="O441" s="18" t="s">
        <v>48</v>
      </c>
      <c r="P441" s="18" t="s">
        <v>48</v>
      </c>
      <c r="Q441" s="18" t="s">
        <v>48</v>
      </c>
      <c r="R441" s="41" t="s">
        <v>47</v>
      </c>
      <c r="S441" s="18">
        <v>415</v>
      </c>
      <c r="T441" s="18">
        <v>415</v>
      </c>
      <c r="U441" s="120">
        <v>415</v>
      </c>
      <c r="V441" s="18">
        <v>415</v>
      </c>
      <c r="W441" s="18" t="s">
        <v>48</v>
      </c>
      <c r="X441" s="18" t="s">
        <v>48</v>
      </c>
      <c r="Y441" s="18" t="s">
        <v>48</v>
      </c>
      <c r="Z441" s="18" t="s">
        <v>48</v>
      </c>
      <c r="AA441" s="41">
        <v>10671.8</v>
      </c>
      <c r="AB441" s="41">
        <v>9755.1</v>
      </c>
      <c r="AC441" s="108">
        <v>9781.2000000000007</v>
      </c>
      <c r="AD441" s="41">
        <v>10695.5</v>
      </c>
      <c r="AE441" s="15" t="s">
        <v>1125</v>
      </c>
      <c r="AF441" s="15" t="s">
        <v>1125</v>
      </c>
      <c r="AG441" s="15" t="s">
        <v>1125</v>
      </c>
      <c r="AH441" s="15" t="s">
        <v>1125</v>
      </c>
      <c r="AI441" s="15" t="s">
        <v>48</v>
      </c>
      <c r="AJ441" s="15" t="s">
        <v>48</v>
      </c>
      <c r="AK441" s="15" t="s">
        <v>48</v>
      </c>
      <c r="AL441" s="15" t="s">
        <v>48</v>
      </c>
    </row>
    <row r="442" spans="2:38" s="24" customFormat="1" ht="58.5" customHeight="1" x14ac:dyDescent="0.25">
      <c r="B442" s="134">
        <v>392</v>
      </c>
      <c r="C442" s="36" t="s">
        <v>230</v>
      </c>
      <c r="D442" s="12" t="s">
        <v>370</v>
      </c>
      <c r="E442" s="133">
        <v>7014038303</v>
      </c>
      <c r="F442" s="154"/>
      <c r="G442" s="129">
        <v>100</v>
      </c>
      <c r="H442" s="130" t="s">
        <v>123</v>
      </c>
      <c r="I442" s="36" t="s">
        <v>274</v>
      </c>
      <c r="J442" s="18">
        <v>3158.5</v>
      </c>
      <c r="K442" s="18">
        <v>3730.5</v>
      </c>
      <c r="L442" s="120">
        <v>5582.4</v>
      </c>
      <c r="M442" s="18">
        <v>6002.8</v>
      </c>
      <c r="N442" s="18" t="s">
        <v>48</v>
      </c>
      <c r="O442" s="18" t="s">
        <v>48</v>
      </c>
      <c r="P442" s="18" t="s">
        <v>48</v>
      </c>
      <c r="Q442" s="18" t="s">
        <v>48</v>
      </c>
      <c r="R442" s="41" t="s">
        <v>47</v>
      </c>
      <c r="S442" s="18">
        <v>595</v>
      </c>
      <c r="T442" s="18">
        <v>600</v>
      </c>
      <c r="U442" s="120">
        <v>600</v>
      </c>
      <c r="V442" s="18">
        <v>600</v>
      </c>
      <c r="W442" s="18" t="s">
        <v>48</v>
      </c>
      <c r="X442" s="18" t="s">
        <v>48</v>
      </c>
      <c r="Y442" s="18" t="s">
        <v>48</v>
      </c>
      <c r="Z442" s="18" t="s">
        <v>48</v>
      </c>
      <c r="AA442" s="41">
        <v>6084.3</v>
      </c>
      <c r="AB442" s="41">
        <v>6478.8</v>
      </c>
      <c r="AC442" s="108">
        <v>6910</v>
      </c>
      <c r="AD442" s="41">
        <v>7292</v>
      </c>
      <c r="AE442" s="15" t="s">
        <v>1125</v>
      </c>
      <c r="AF442" s="15" t="s">
        <v>1125</v>
      </c>
      <c r="AG442" s="15" t="s">
        <v>1125</v>
      </c>
      <c r="AH442" s="15" t="s">
        <v>1125</v>
      </c>
      <c r="AI442" s="15" t="s">
        <v>48</v>
      </c>
      <c r="AJ442" s="15" t="s">
        <v>48</v>
      </c>
      <c r="AK442" s="15" t="s">
        <v>48</v>
      </c>
      <c r="AL442" s="15" t="s">
        <v>48</v>
      </c>
    </row>
    <row r="443" spans="2:38" s="24" customFormat="1" ht="58.5" customHeight="1" x14ac:dyDescent="0.25">
      <c r="B443" s="134">
        <v>393</v>
      </c>
      <c r="C443" s="36" t="s">
        <v>230</v>
      </c>
      <c r="D443" s="12" t="s">
        <v>371</v>
      </c>
      <c r="E443" s="133">
        <v>7014039226</v>
      </c>
      <c r="F443" s="154"/>
      <c r="G443" s="129">
        <v>100</v>
      </c>
      <c r="H443" s="130" t="s">
        <v>123</v>
      </c>
      <c r="I443" s="36" t="s">
        <v>274</v>
      </c>
      <c r="J443" s="18">
        <v>3025.2</v>
      </c>
      <c r="K443" s="18">
        <v>3498.7</v>
      </c>
      <c r="L443" s="120">
        <v>4683.3</v>
      </c>
      <c r="M443" s="18">
        <v>6080.9</v>
      </c>
      <c r="N443" s="18" t="s">
        <v>48</v>
      </c>
      <c r="O443" s="18" t="s">
        <v>48</v>
      </c>
      <c r="P443" s="18" t="s">
        <v>48</v>
      </c>
      <c r="Q443" s="18" t="s">
        <v>48</v>
      </c>
      <c r="R443" s="41" t="s">
        <v>47</v>
      </c>
      <c r="S443" s="18">
        <v>299</v>
      </c>
      <c r="T443" s="18">
        <v>312</v>
      </c>
      <c r="U443" s="120">
        <v>346</v>
      </c>
      <c r="V443" s="18">
        <v>346</v>
      </c>
      <c r="W443" s="18" t="s">
        <v>48</v>
      </c>
      <c r="X443" s="18" t="s">
        <v>48</v>
      </c>
      <c r="Y443" s="18" t="s">
        <v>48</v>
      </c>
      <c r="Z443" s="18" t="s">
        <v>48</v>
      </c>
      <c r="AA443" s="41">
        <v>4754.5</v>
      </c>
      <c r="AB443" s="41">
        <v>5470.6</v>
      </c>
      <c r="AC443" s="108">
        <v>4698</v>
      </c>
      <c r="AD443" s="41">
        <v>6603.9</v>
      </c>
      <c r="AE443" s="15" t="s">
        <v>1125</v>
      </c>
      <c r="AF443" s="15" t="s">
        <v>1125</v>
      </c>
      <c r="AG443" s="15" t="s">
        <v>1125</v>
      </c>
      <c r="AH443" s="15" t="s">
        <v>1125</v>
      </c>
      <c r="AI443" s="15" t="s">
        <v>48</v>
      </c>
      <c r="AJ443" s="15" t="s">
        <v>48</v>
      </c>
      <c r="AK443" s="15" t="s">
        <v>48</v>
      </c>
      <c r="AL443" s="15" t="s">
        <v>48</v>
      </c>
    </row>
    <row r="444" spans="2:38" s="24" customFormat="1" ht="58.5" customHeight="1" x14ac:dyDescent="0.25">
      <c r="B444" s="134">
        <v>394</v>
      </c>
      <c r="C444" s="36" t="s">
        <v>230</v>
      </c>
      <c r="D444" s="12" t="s">
        <v>372</v>
      </c>
      <c r="E444" s="133">
        <v>7014027630</v>
      </c>
      <c r="F444" s="154"/>
      <c r="G444" s="129">
        <v>100</v>
      </c>
      <c r="H444" s="130" t="s">
        <v>123</v>
      </c>
      <c r="I444" s="36" t="s">
        <v>274</v>
      </c>
      <c r="J444" s="18">
        <v>1530.2</v>
      </c>
      <c r="K444" s="18">
        <v>1620.4</v>
      </c>
      <c r="L444" s="120">
        <v>2511.1</v>
      </c>
      <c r="M444" s="18">
        <v>2677.2</v>
      </c>
      <c r="N444" s="18" t="s">
        <v>48</v>
      </c>
      <c r="O444" s="18" t="s">
        <v>48</v>
      </c>
      <c r="P444" s="18" t="s">
        <v>48</v>
      </c>
      <c r="Q444" s="18" t="s">
        <v>48</v>
      </c>
      <c r="R444" s="41" t="s">
        <v>47</v>
      </c>
      <c r="S444" s="18">
        <v>244</v>
      </c>
      <c r="T444" s="18">
        <v>238</v>
      </c>
      <c r="U444" s="120">
        <v>238</v>
      </c>
      <c r="V444" s="18">
        <v>238</v>
      </c>
      <c r="W444" s="18" t="s">
        <v>48</v>
      </c>
      <c r="X444" s="18" t="s">
        <v>48</v>
      </c>
      <c r="Y444" s="18" t="s">
        <v>48</v>
      </c>
      <c r="Z444" s="18" t="s">
        <v>48</v>
      </c>
      <c r="AA444" s="41">
        <v>2636</v>
      </c>
      <c r="AB444" s="41">
        <v>2180.6</v>
      </c>
      <c r="AC444" s="108">
        <v>2461.1999999999998</v>
      </c>
      <c r="AD444" s="41">
        <v>2959.4</v>
      </c>
      <c r="AE444" s="15" t="s">
        <v>1125</v>
      </c>
      <c r="AF444" s="15" t="s">
        <v>1125</v>
      </c>
      <c r="AG444" s="15" t="s">
        <v>1125</v>
      </c>
      <c r="AH444" s="15" t="s">
        <v>1125</v>
      </c>
      <c r="AI444" s="15" t="s">
        <v>48</v>
      </c>
      <c r="AJ444" s="15" t="s">
        <v>48</v>
      </c>
      <c r="AK444" s="15" t="s">
        <v>48</v>
      </c>
      <c r="AL444" s="15" t="s">
        <v>48</v>
      </c>
    </row>
    <row r="445" spans="2:38" s="24" customFormat="1" ht="58.5" customHeight="1" x14ac:dyDescent="0.25">
      <c r="B445" s="134">
        <v>395</v>
      </c>
      <c r="C445" s="36" t="s">
        <v>230</v>
      </c>
      <c r="D445" s="12" t="s">
        <v>373</v>
      </c>
      <c r="E445" s="133">
        <v>7014039201</v>
      </c>
      <c r="F445" s="155"/>
      <c r="G445" s="129">
        <v>100</v>
      </c>
      <c r="H445" s="130" t="s">
        <v>123</v>
      </c>
      <c r="I445" s="18" t="s">
        <v>365</v>
      </c>
      <c r="J445" s="18">
        <v>2568.9</v>
      </c>
      <c r="K445" s="18">
        <v>2947.8</v>
      </c>
      <c r="L445" s="120">
        <v>3252.4</v>
      </c>
      <c r="M445" s="18">
        <v>4296.1000000000004</v>
      </c>
      <c r="N445" s="18" t="s">
        <v>48</v>
      </c>
      <c r="O445" s="18" t="s">
        <v>48</v>
      </c>
      <c r="P445" s="18" t="s">
        <v>48</v>
      </c>
      <c r="Q445" s="18" t="s">
        <v>48</v>
      </c>
      <c r="R445" s="41" t="s">
        <v>47</v>
      </c>
      <c r="S445" s="18">
        <v>310</v>
      </c>
      <c r="T445" s="18">
        <v>283</v>
      </c>
      <c r="U445" s="120">
        <v>238</v>
      </c>
      <c r="V445" s="18">
        <v>238</v>
      </c>
      <c r="W445" s="18" t="s">
        <v>48</v>
      </c>
      <c r="X445" s="18" t="s">
        <v>48</v>
      </c>
      <c r="Y445" s="18" t="s">
        <v>48</v>
      </c>
      <c r="Z445" s="18" t="s">
        <v>48</v>
      </c>
      <c r="AA445" s="41">
        <v>5158</v>
      </c>
      <c r="AB445" s="41">
        <v>4494</v>
      </c>
      <c r="AC445" s="108">
        <v>4054.9</v>
      </c>
      <c r="AD445" s="41">
        <v>7262.4</v>
      </c>
      <c r="AE445" s="15" t="s">
        <v>1125</v>
      </c>
      <c r="AF445" s="15" t="s">
        <v>1125</v>
      </c>
      <c r="AG445" s="15" t="s">
        <v>1125</v>
      </c>
      <c r="AH445" s="15" t="s">
        <v>1125</v>
      </c>
      <c r="AI445" s="15" t="s">
        <v>48</v>
      </c>
      <c r="AJ445" s="15" t="s">
        <v>48</v>
      </c>
      <c r="AK445" s="15" t="s">
        <v>48</v>
      </c>
      <c r="AL445" s="15" t="s">
        <v>48</v>
      </c>
    </row>
    <row r="446" spans="2:38" s="38" customFormat="1" ht="58.5" customHeight="1" x14ac:dyDescent="0.25">
      <c r="B446" s="45">
        <v>396</v>
      </c>
      <c r="C446" s="54" t="s">
        <v>493</v>
      </c>
      <c r="D446" s="54" t="s">
        <v>374</v>
      </c>
      <c r="E446" s="54">
        <v>7015002733</v>
      </c>
      <c r="F446" s="54" t="s">
        <v>375</v>
      </c>
      <c r="G446" s="54">
        <v>100</v>
      </c>
      <c r="H446" s="54" t="s">
        <v>48</v>
      </c>
      <c r="I446" s="54" t="s">
        <v>427</v>
      </c>
      <c r="J446" s="45">
        <v>3952</v>
      </c>
      <c r="K446" s="45">
        <v>3963</v>
      </c>
      <c r="L446" s="45">
        <v>3827</v>
      </c>
      <c r="M446" s="45">
        <v>3440</v>
      </c>
      <c r="N446" s="45"/>
      <c r="O446" s="45"/>
      <c r="P446" s="45"/>
      <c r="Q446" s="45"/>
      <c r="R446" s="45" t="s">
        <v>376</v>
      </c>
      <c r="S446" s="45">
        <v>3952</v>
      </c>
      <c r="T446" s="45">
        <v>3963</v>
      </c>
      <c r="U446" s="45">
        <v>3827</v>
      </c>
      <c r="V446" s="45">
        <v>3440</v>
      </c>
      <c r="W446" s="45"/>
      <c r="X446" s="45"/>
      <c r="Y446" s="45"/>
      <c r="Z446" s="45"/>
      <c r="AA446" s="41">
        <v>0</v>
      </c>
      <c r="AB446" s="41">
        <v>0</v>
      </c>
      <c r="AC446" s="41">
        <v>0</v>
      </c>
      <c r="AD446" s="41">
        <v>0</v>
      </c>
      <c r="AE446" s="15" t="s">
        <v>48</v>
      </c>
      <c r="AF446" s="15" t="s">
        <v>48</v>
      </c>
      <c r="AG446" s="15" t="s">
        <v>48</v>
      </c>
      <c r="AH446" s="15" t="s">
        <v>48</v>
      </c>
      <c r="AI446" s="15" t="s">
        <v>48</v>
      </c>
      <c r="AJ446" s="15" t="s">
        <v>48</v>
      </c>
      <c r="AK446" s="15" t="s">
        <v>48</v>
      </c>
      <c r="AL446" s="15" t="s">
        <v>48</v>
      </c>
    </row>
    <row r="447" spans="2:38" s="24" customFormat="1" ht="58.5" customHeight="1" x14ac:dyDescent="0.25">
      <c r="B447" s="45">
        <v>397</v>
      </c>
      <c r="C447" s="56" t="s">
        <v>493</v>
      </c>
      <c r="D447" s="56" t="s">
        <v>377</v>
      </c>
      <c r="E447" s="56">
        <v>7015002589</v>
      </c>
      <c r="F447" s="56" t="s">
        <v>375</v>
      </c>
      <c r="G447" s="7">
        <v>100</v>
      </c>
      <c r="H447" s="56" t="s">
        <v>83</v>
      </c>
      <c r="I447" s="56" t="s">
        <v>225</v>
      </c>
      <c r="J447" s="36">
        <v>30651</v>
      </c>
      <c r="K447" s="36">
        <v>33477</v>
      </c>
      <c r="L447" s="36">
        <v>38574</v>
      </c>
      <c r="M447" s="36">
        <v>40500</v>
      </c>
      <c r="N447" s="45" t="s">
        <v>48</v>
      </c>
      <c r="O447" s="45" t="s">
        <v>48</v>
      </c>
      <c r="P447" s="45" t="s">
        <v>48</v>
      </c>
      <c r="Q447" s="45" t="s">
        <v>48</v>
      </c>
      <c r="R447" s="36"/>
      <c r="S447" s="36">
        <v>30651</v>
      </c>
      <c r="T447" s="36">
        <v>33477</v>
      </c>
      <c r="U447" s="36">
        <v>38574</v>
      </c>
      <c r="V447" s="36">
        <v>40500</v>
      </c>
      <c r="W447" s="36"/>
      <c r="X447" s="36"/>
      <c r="Y447" s="36"/>
      <c r="Z447" s="36"/>
      <c r="AA447" s="17">
        <v>0</v>
      </c>
      <c r="AB447" s="17">
        <v>0</v>
      </c>
      <c r="AC447" s="17">
        <v>0</v>
      </c>
      <c r="AD447" s="17">
        <v>0</v>
      </c>
      <c r="AE447" s="15" t="s">
        <v>48</v>
      </c>
      <c r="AF447" s="15" t="s">
        <v>48</v>
      </c>
      <c r="AG447" s="15" t="s">
        <v>48</v>
      </c>
      <c r="AH447" s="15" t="s">
        <v>48</v>
      </c>
      <c r="AI447" s="15" t="s">
        <v>48</v>
      </c>
      <c r="AJ447" s="15" t="s">
        <v>48</v>
      </c>
      <c r="AK447" s="15" t="s">
        <v>48</v>
      </c>
      <c r="AL447" s="15" t="s">
        <v>48</v>
      </c>
    </row>
    <row r="448" spans="2:38" s="24" customFormat="1" ht="58.5" customHeight="1" x14ac:dyDescent="0.25">
      <c r="B448" s="45">
        <v>398</v>
      </c>
      <c r="C448" s="36" t="s">
        <v>378</v>
      </c>
      <c r="D448" s="56" t="s">
        <v>379</v>
      </c>
      <c r="E448" s="56">
        <v>7016000584</v>
      </c>
      <c r="F448" s="56" t="s">
        <v>380</v>
      </c>
      <c r="G448" s="56">
        <v>100</v>
      </c>
      <c r="H448" s="56" t="s">
        <v>48</v>
      </c>
      <c r="I448" s="56" t="s">
        <v>381</v>
      </c>
      <c r="J448" s="36">
        <v>41748</v>
      </c>
      <c r="K448" s="36">
        <v>38549</v>
      </c>
      <c r="L448" s="36">
        <v>42501</v>
      </c>
      <c r="M448" s="36">
        <v>40246</v>
      </c>
      <c r="N448" s="36">
        <v>41748</v>
      </c>
      <c r="O448" s="36">
        <v>38549</v>
      </c>
      <c r="P448" s="36">
        <v>42501</v>
      </c>
      <c r="Q448" s="36">
        <v>40246</v>
      </c>
      <c r="R448" s="36" t="s">
        <v>92</v>
      </c>
      <c r="S448" s="36">
        <v>505</v>
      </c>
      <c r="T448" s="36">
        <v>483</v>
      </c>
      <c r="U448" s="36">
        <v>368</v>
      </c>
      <c r="V448" s="36">
        <v>354</v>
      </c>
      <c r="W448" s="36">
        <v>505</v>
      </c>
      <c r="X448" s="36">
        <v>483</v>
      </c>
      <c r="Y448" s="36">
        <v>368</v>
      </c>
      <c r="Z448" s="36">
        <v>354</v>
      </c>
      <c r="AA448" s="17">
        <v>35</v>
      </c>
      <c r="AB448" s="17">
        <v>827</v>
      </c>
      <c r="AC448" s="17">
        <v>264</v>
      </c>
      <c r="AD448" s="17">
        <v>3456</v>
      </c>
      <c r="AE448" s="15">
        <f>J448/N448</f>
        <v>1</v>
      </c>
      <c r="AF448" s="15">
        <f>K448/O448</f>
        <v>1</v>
      </c>
      <c r="AG448" s="15">
        <f t="shared" ref="AG448:AH448" si="123">L448/P448</f>
        <v>1</v>
      </c>
      <c r="AH448" s="15">
        <f t="shared" si="123"/>
        <v>1</v>
      </c>
      <c r="AI448" s="15">
        <f>S448/W448</f>
        <v>1</v>
      </c>
      <c r="AJ448" s="15">
        <f t="shared" ref="AJ448:AL448" si="124">T448/X448</f>
        <v>1</v>
      </c>
      <c r="AK448" s="15">
        <f t="shared" si="124"/>
        <v>1</v>
      </c>
      <c r="AL448" s="15">
        <f t="shared" si="124"/>
        <v>1</v>
      </c>
    </row>
    <row r="449" spans="2:38" s="24" customFormat="1" ht="58.5" customHeight="1" x14ac:dyDescent="0.25">
      <c r="B449" s="45">
        <v>399</v>
      </c>
      <c r="C449" s="36" t="s">
        <v>382</v>
      </c>
      <c r="D449" s="56" t="s">
        <v>383</v>
      </c>
      <c r="E449" s="56">
        <v>7024024719</v>
      </c>
      <c r="F449" s="56" t="s">
        <v>384</v>
      </c>
      <c r="G449" s="56">
        <v>100</v>
      </c>
      <c r="H449" s="56" t="s">
        <v>48</v>
      </c>
      <c r="I449" s="56" t="s">
        <v>385</v>
      </c>
      <c r="J449" s="36">
        <v>344090</v>
      </c>
      <c r="K449" s="36">
        <v>0</v>
      </c>
      <c r="L449" s="36">
        <v>0</v>
      </c>
      <c r="M449" s="36">
        <v>0</v>
      </c>
      <c r="N449" s="45">
        <v>866880</v>
      </c>
      <c r="O449" s="45">
        <v>903949</v>
      </c>
      <c r="P449" s="45">
        <v>889446</v>
      </c>
      <c r="Q449" s="45">
        <v>916130</v>
      </c>
      <c r="R449" s="56" t="s">
        <v>386</v>
      </c>
      <c r="S449" s="36">
        <v>113310.39999999999</v>
      </c>
      <c r="T449" s="36">
        <v>0</v>
      </c>
      <c r="U449" s="36">
        <v>0</v>
      </c>
      <c r="V449" s="36">
        <v>0</v>
      </c>
      <c r="W449" s="14">
        <v>263248</v>
      </c>
      <c r="X449" s="14">
        <v>280525.7</v>
      </c>
      <c r="Y449" s="14">
        <v>285031</v>
      </c>
      <c r="Z449" s="14">
        <v>293582</v>
      </c>
      <c r="AA449" s="17">
        <v>0</v>
      </c>
      <c r="AB449" s="17">
        <v>0</v>
      </c>
      <c r="AC449" s="17">
        <v>0</v>
      </c>
      <c r="AD449" s="17">
        <v>0</v>
      </c>
      <c r="AE449" s="15">
        <v>0.39692921742340348</v>
      </c>
      <c r="AF449" s="15" t="s">
        <v>1125</v>
      </c>
      <c r="AG449" s="15" t="s">
        <v>1125</v>
      </c>
      <c r="AH449" s="15" t="s">
        <v>1125</v>
      </c>
      <c r="AI449" s="15">
        <v>0.43043214003525193</v>
      </c>
      <c r="AJ449" s="15">
        <v>0</v>
      </c>
      <c r="AK449" s="15">
        <v>0</v>
      </c>
      <c r="AL449" s="15">
        <v>0</v>
      </c>
    </row>
    <row r="450" spans="2:38" s="24" customFormat="1" ht="58.5" customHeight="1" x14ac:dyDescent="0.25">
      <c r="B450" s="45">
        <v>400</v>
      </c>
      <c r="C450" s="56" t="s">
        <v>382</v>
      </c>
      <c r="D450" s="56" t="s">
        <v>387</v>
      </c>
      <c r="E450" s="56">
        <v>7024024853</v>
      </c>
      <c r="F450" s="56" t="s">
        <v>384</v>
      </c>
      <c r="G450" s="56">
        <v>100</v>
      </c>
      <c r="H450" s="56" t="s">
        <v>48</v>
      </c>
      <c r="I450" s="56" t="s">
        <v>233</v>
      </c>
      <c r="J450" s="36">
        <v>351850</v>
      </c>
      <c r="K450" s="36">
        <v>361839</v>
      </c>
      <c r="L450" s="36">
        <v>338417</v>
      </c>
      <c r="M450" s="36">
        <v>344718</v>
      </c>
      <c r="N450" s="4">
        <v>369958.2</v>
      </c>
      <c r="O450" s="4">
        <v>380158.07</v>
      </c>
      <c r="P450" s="4">
        <v>356051</v>
      </c>
      <c r="Q450" s="4">
        <v>362881.1127</v>
      </c>
      <c r="R450" s="56" t="s">
        <v>149</v>
      </c>
      <c r="S450" s="14">
        <v>6479.69</v>
      </c>
      <c r="T450" s="36">
        <v>6432</v>
      </c>
      <c r="U450" s="36">
        <v>5894</v>
      </c>
      <c r="V450" s="36">
        <v>5900</v>
      </c>
      <c r="W450" s="36">
        <v>6699</v>
      </c>
      <c r="X450" s="36">
        <v>6648</v>
      </c>
      <c r="Y450" s="36">
        <v>6102</v>
      </c>
      <c r="Z450" s="36">
        <v>6110</v>
      </c>
      <c r="AA450" s="17">
        <v>0</v>
      </c>
      <c r="AB450" s="17">
        <v>0</v>
      </c>
      <c r="AC450" s="17">
        <v>0</v>
      </c>
      <c r="AD450" s="17">
        <v>0</v>
      </c>
      <c r="AE450" s="15">
        <v>0.95105338927478833</v>
      </c>
      <c r="AF450" s="15">
        <v>0.95181196600666662</v>
      </c>
      <c r="AG450" s="15">
        <v>0.9504733872394685</v>
      </c>
      <c r="AH450" s="15">
        <v>0.94994748399866225</v>
      </c>
      <c r="AI450" s="15">
        <v>0.96726227795193309</v>
      </c>
      <c r="AJ450" s="15">
        <v>0.96750902527075811</v>
      </c>
      <c r="AK450" s="15">
        <v>0.96591281547033758</v>
      </c>
      <c r="AL450" s="15">
        <v>0.96563011456628478</v>
      </c>
    </row>
    <row r="451" spans="2:38" s="24" customFormat="1" ht="58.5" customHeight="1" x14ac:dyDescent="0.25">
      <c r="B451" s="45">
        <v>401</v>
      </c>
      <c r="C451" s="56" t="s">
        <v>382</v>
      </c>
      <c r="D451" s="56" t="s">
        <v>1027</v>
      </c>
      <c r="E451" s="56">
        <v>7024021436</v>
      </c>
      <c r="F451" s="56" t="s">
        <v>1028</v>
      </c>
      <c r="G451" s="7">
        <v>100</v>
      </c>
      <c r="H451" s="56" t="s">
        <v>118</v>
      </c>
      <c r="I451" s="10" t="s">
        <v>119</v>
      </c>
      <c r="J451" s="70">
        <v>12156.734</v>
      </c>
      <c r="K451" s="70">
        <v>12404.432000000001</v>
      </c>
      <c r="L451" s="70">
        <v>9183.74</v>
      </c>
      <c r="M451" s="70">
        <v>10560.466</v>
      </c>
      <c r="N451" s="70">
        <f>J451+J452+J453+J454+J455+J456+J457+J458+J459+J460+J461+J462+J463+J464+J465+J466+J467+J468+J469+J470+J472+J471</f>
        <v>124377.05900000001</v>
      </c>
      <c r="O451" s="70">
        <f>K451+K452+K453+K454+K455+K456+K457+K458+K459+K460+K461+K462+K463+K464+K465+K466+K467+K468+K469+K470+K472+K471</f>
        <v>124400.417</v>
      </c>
      <c r="P451" s="70">
        <f>L451+L452+L453+L454+L455+L456+L457+L458+L459+L460+L461+L462+L463+L464+L465+L466+L467+L468+L469+L470+L472+L471</f>
        <v>96933.353000000003</v>
      </c>
      <c r="Q451" s="70">
        <f>M451+M452+M453+M454+M455+M456+M457+M458+M459+M460+M461+M462+M463+M464+M465+M466+M467+M468+M469+M470+M472+M471</f>
        <v>103373.95599999999</v>
      </c>
      <c r="R451" s="36" t="s">
        <v>47</v>
      </c>
      <c r="S451" s="44">
        <v>725</v>
      </c>
      <c r="T451" s="44">
        <v>701</v>
      </c>
      <c r="U451" s="44">
        <v>701</v>
      </c>
      <c r="V451" s="44">
        <v>665</v>
      </c>
      <c r="W451" s="44">
        <f>SUM(S451:S472)</f>
        <v>7230</v>
      </c>
      <c r="X451" s="44">
        <f>SUM(T451:T472)</f>
        <v>7040</v>
      </c>
      <c r="Y451" s="44">
        <f>SUM(U451:U472)</f>
        <v>6648</v>
      </c>
      <c r="Z451" s="44">
        <f>SUM(V451:V472)</f>
        <v>6208</v>
      </c>
      <c r="AA451" s="109">
        <v>83098.021500000003</v>
      </c>
      <c r="AB451" s="109">
        <v>84654.455400000006</v>
      </c>
      <c r="AC451" s="109">
        <v>86899.213600000003</v>
      </c>
      <c r="AD451" s="109">
        <v>91175.26079</v>
      </c>
      <c r="AE451" s="85">
        <f>J451/N451</f>
        <v>9.774096684501922E-2</v>
      </c>
      <c r="AF451" s="85">
        <f>K451/O451</f>
        <v>9.971374935182091E-2</v>
      </c>
      <c r="AG451" s="85">
        <f>L451/P451</f>
        <v>9.4742828095505993E-2</v>
      </c>
      <c r="AH451" s="85">
        <f>M451/Q451</f>
        <v>0.10215789748822229</v>
      </c>
      <c r="AI451" s="85">
        <f>S451/W451</f>
        <v>0.10027662517289074</v>
      </c>
      <c r="AJ451" s="85">
        <f>T451/X451</f>
        <v>9.9573863636363641E-2</v>
      </c>
      <c r="AK451" s="85">
        <f>U451/Y451</f>
        <v>0.10544524669073406</v>
      </c>
      <c r="AL451" s="85">
        <f>V451/Z451</f>
        <v>0.10711984536082474</v>
      </c>
    </row>
    <row r="452" spans="2:38" s="24" customFormat="1" ht="58.5" customHeight="1" x14ac:dyDescent="0.25">
      <c r="B452" s="45">
        <v>402</v>
      </c>
      <c r="C452" s="56" t="s">
        <v>382</v>
      </c>
      <c r="D452" s="56" t="s">
        <v>1029</v>
      </c>
      <c r="E452" s="56">
        <v>7024021179</v>
      </c>
      <c r="F452" s="56" t="s">
        <v>1028</v>
      </c>
      <c r="G452" s="7">
        <v>100</v>
      </c>
      <c r="H452" s="56" t="s">
        <v>118</v>
      </c>
      <c r="I452" s="10" t="s">
        <v>119</v>
      </c>
      <c r="J452" s="70">
        <v>4470.7129999999997</v>
      </c>
      <c r="K452" s="70">
        <v>4217.9040000000005</v>
      </c>
      <c r="L452" s="70">
        <v>3093.5439999999999</v>
      </c>
      <c r="M452" s="70">
        <v>2410.4949999999999</v>
      </c>
      <c r="N452" s="70">
        <v>124377.05900000001</v>
      </c>
      <c r="O452" s="70">
        <v>124400.417</v>
      </c>
      <c r="P452" s="70">
        <v>96933.353000000003</v>
      </c>
      <c r="Q452" s="70">
        <v>103373.95599999999</v>
      </c>
      <c r="R452" s="36" t="s">
        <v>47</v>
      </c>
      <c r="S452" s="44">
        <v>360</v>
      </c>
      <c r="T452" s="44">
        <v>256</v>
      </c>
      <c r="U452" s="44">
        <v>257</v>
      </c>
      <c r="V452" s="44">
        <v>176</v>
      </c>
      <c r="W452" s="44">
        <v>7230</v>
      </c>
      <c r="X452" s="44">
        <v>7040</v>
      </c>
      <c r="Y452" s="44">
        <v>6648</v>
      </c>
      <c r="Z452" s="44">
        <v>6208</v>
      </c>
      <c r="AA452" s="109">
        <v>48186.554199999999</v>
      </c>
      <c r="AB452" s="109">
        <v>41709.161</v>
      </c>
      <c r="AC452" s="109">
        <v>40136.362999999998</v>
      </c>
      <c r="AD452" s="109">
        <v>39398.080990000002</v>
      </c>
      <c r="AE452" s="85">
        <f>J452/N452</f>
        <v>3.5944836097145529E-2</v>
      </c>
      <c r="AF452" s="85">
        <f t="shared" ref="AF452:AH490" si="125">K452/O452</f>
        <v>3.3905867051876523E-2</v>
      </c>
      <c r="AG452" s="85">
        <f t="shared" si="125"/>
        <v>3.1914133827600083E-2</v>
      </c>
      <c r="AH452" s="85">
        <f t="shared" si="125"/>
        <v>2.3318204055187752E-2</v>
      </c>
      <c r="AI452" s="85">
        <f t="shared" ref="AI452:AL490" si="126">S452/W452</f>
        <v>4.9792531120331947E-2</v>
      </c>
      <c r="AJ452" s="85">
        <f t="shared" si="126"/>
        <v>3.6363636363636362E-2</v>
      </c>
      <c r="AK452" s="85">
        <f t="shared" si="126"/>
        <v>3.8658243080625751E-2</v>
      </c>
      <c r="AL452" s="85">
        <f t="shared" si="126"/>
        <v>2.8350515463917526E-2</v>
      </c>
    </row>
    <row r="453" spans="2:38" s="24" customFormat="1" ht="58.5" customHeight="1" x14ac:dyDescent="0.25">
      <c r="B453" s="45">
        <v>403</v>
      </c>
      <c r="C453" s="56" t="s">
        <v>382</v>
      </c>
      <c r="D453" s="56" t="s">
        <v>1030</v>
      </c>
      <c r="E453" s="44">
        <v>7024021387</v>
      </c>
      <c r="F453" s="56" t="s">
        <v>1028</v>
      </c>
      <c r="G453" s="7">
        <v>100</v>
      </c>
      <c r="H453" s="55" t="s">
        <v>118</v>
      </c>
      <c r="I453" s="10" t="s">
        <v>119</v>
      </c>
      <c r="J453" s="70">
        <v>3464</v>
      </c>
      <c r="K453" s="70">
        <v>3593</v>
      </c>
      <c r="L453" s="70">
        <v>2864</v>
      </c>
      <c r="M453" s="70">
        <v>3189</v>
      </c>
      <c r="N453" s="70">
        <v>124377.05900000001</v>
      </c>
      <c r="O453" s="70">
        <v>124400.417</v>
      </c>
      <c r="P453" s="70">
        <v>96933.353000000003</v>
      </c>
      <c r="Q453" s="70">
        <v>103373.95599999999</v>
      </c>
      <c r="R453" s="36" t="s">
        <v>47</v>
      </c>
      <c r="S453" s="44">
        <v>240</v>
      </c>
      <c r="T453" s="44">
        <v>231</v>
      </c>
      <c r="U453" s="44">
        <v>229</v>
      </c>
      <c r="V453" s="44">
        <v>217</v>
      </c>
      <c r="W453" s="44">
        <v>7230</v>
      </c>
      <c r="X453" s="44">
        <v>7040</v>
      </c>
      <c r="Y453" s="44">
        <v>6648</v>
      </c>
      <c r="Z453" s="44">
        <v>6208</v>
      </c>
      <c r="AA453" s="109">
        <v>57738.165999999997</v>
      </c>
      <c r="AB453" s="109">
        <v>61670.930999999997</v>
      </c>
      <c r="AC453" s="109">
        <v>65688.047999999995</v>
      </c>
      <c r="AD453" s="109">
        <v>67790.710999999996</v>
      </c>
      <c r="AE453" s="85">
        <f t="shared" ref="AE453:AE490" si="127">J453/N453</f>
        <v>2.785079521779012E-2</v>
      </c>
      <c r="AF453" s="85">
        <f t="shared" si="125"/>
        <v>2.8882539839074656E-2</v>
      </c>
      <c r="AG453" s="85">
        <f t="shared" si="125"/>
        <v>2.9546073785356418E-2</v>
      </c>
      <c r="AH453" s="85">
        <f t="shared" si="125"/>
        <v>3.0849162820082075E-2</v>
      </c>
      <c r="AI453" s="85">
        <f t="shared" si="126"/>
        <v>3.3195020746887967E-2</v>
      </c>
      <c r="AJ453" s="85">
        <f t="shared" si="126"/>
        <v>3.2812500000000001E-2</v>
      </c>
      <c r="AK453" s="85">
        <f t="shared" si="126"/>
        <v>3.4446450060168471E-2</v>
      </c>
      <c r="AL453" s="85">
        <f t="shared" si="126"/>
        <v>3.4954896907216496E-2</v>
      </c>
    </row>
    <row r="454" spans="2:38" s="24" customFormat="1" ht="58.5" customHeight="1" x14ac:dyDescent="0.25">
      <c r="B454" s="45">
        <v>404</v>
      </c>
      <c r="C454" s="56" t="s">
        <v>382</v>
      </c>
      <c r="D454" s="56" t="s">
        <v>1031</v>
      </c>
      <c r="E454" s="44">
        <v>7024021404</v>
      </c>
      <c r="F454" s="56" t="s">
        <v>1028</v>
      </c>
      <c r="G454" s="7">
        <v>100</v>
      </c>
      <c r="H454" s="55" t="s">
        <v>118</v>
      </c>
      <c r="I454" s="100" t="s">
        <v>119</v>
      </c>
      <c r="J454" s="70">
        <v>8624</v>
      </c>
      <c r="K454" s="70">
        <v>8794</v>
      </c>
      <c r="L454" s="70">
        <v>6540</v>
      </c>
      <c r="M454" s="70">
        <v>6885</v>
      </c>
      <c r="N454" s="70">
        <v>124377.05900000001</v>
      </c>
      <c r="O454" s="70">
        <v>124400.417</v>
      </c>
      <c r="P454" s="70">
        <v>96933.353000000003</v>
      </c>
      <c r="Q454" s="70">
        <v>103373.95599999999</v>
      </c>
      <c r="R454" s="36" t="s">
        <v>47</v>
      </c>
      <c r="S454" s="44">
        <v>559</v>
      </c>
      <c r="T454" s="44">
        <v>545</v>
      </c>
      <c r="U454" s="44">
        <v>471</v>
      </c>
      <c r="V454" s="44">
        <v>464</v>
      </c>
      <c r="W454" s="44">
        <v>7230</v>
      </c>
      <c r="X454" s="44">
        <v>7040</v>
      </c>
      <c r="Y454" s="44">
        <v>6648</v>
      </c>
      <c r="Z454" s="44">
        <v>6208</v>
      </c>
      <c r="AA454" s="109">
        <v>54413.96</v>
      </c>
      <c r="AB454" s="109">
        <v>57364.46</v>
      </c>
      <c r="AC454" s="109">
        <v>57717.15</v>
      </c>
      <c r="AD454" s="109">
        <v>60703.21</v>
      </c>
      <c r="AE454" s="85">
        <f t="shared" si="127"/>
        <v>6.9337545599948619E-2</v>
      </c>
      <c r="AF454" s="85">
        <f t="shared" si="125"/>
        <v>7.0691081365105074E-2</v>
      </c>
      <c r="AG454" s="85">
        <f t="shared" si="125"/>
        <v>6.7469037205387911E-2</v>
      </c>
      <c r="AH454" s="85">
        <f t="shared" si="125"/>
        <v>6.6602849174118878E-2</v>
      </c>
      <c r="AI454" s="85">
        <f t="shared" si="126"/>
        <v>7.7316735822959892E-2</v>
      </c>
      <c r="AJ454" s="85">
        <f t="shared" si="126"/>
        <v>7.7414772727272721E-2</v>
      </c>
      <c r="AK454" s="85">
        <f t="shared" si="126"/>
        <v>7.0848375451263532E-2</v>
      </c>
      <c r="AL454" s="85">
        <f t="shared" si="126"/>
        <v>7.4742268041237112E-2</v>
      </c>
    </row>
    <row r="455" spans="2:38" s="24" customFormat="1" ht="58.5" customHeight="1" x14ac:dyDescent="0.25">
      <c r="B455" s="45">
        <v>405</v>
      </c>
      <c r="C455" s="56" t="s">
        <v>382</v>
      </c>
      <c r="D455" s="56" t="s">
        <v>1032</v>
      </c>
      <c r="E455" s="44">
        <v>7024021490</v>
      </c>
      <c r="F455" s="56" t="s">
        <v>1028</v>
      </c>
      <c r="G455" s="7">
        <v>100</v>
      </c>
      <c r="H455" s="55" t="s">
        <v>118</v>
      </c>
      <c r="I455" s="100" t="s">
        <v>119</v>
      </c>
      <c r="J455" s="70">
        <v>5569.95</v>
      </c>
      <c r="K455" s="70">
        <v>6374.0519999999997</v>
      </c>
      <c r="L455" s="70">
        <v>4736.3779999999997</v>
      </c>
      <c r="M455" s="70">
        <v>5128.5860000000002</v>
      </c>
      <c r="N455" s="70">
        <v>124377.05900000001</v>
      </c>
      <c r="O455" s="70">
        <v>124400.417</v>
      </c>
      <c r="P455" s="70">
        <v>96933.353000000003</v>
      </c>
      <c r="Q455" s="70">
        <v>103373.95599999999</v>
      </c>
      <c r="R455" s="36" t="s">
        <v>47</v>
      </c>
      <c r="S455" s="44">
        <v>332</v>
      </c>
      <c r="T455" s="44">
        <v>360</v>
      </c>
      <c r="U455" s="44">
        <v>326</v>
      </c>
      <c r="V455" s="44">
        <v>313</v>
      </c>
      <c r="W455" s="44">
        <v>7230</v>
      </c>
      <c r="X455" s="44">
        <v>7040</v>
      </c>
      <c r="Y455" s="44">
        <v>6648</v>
      </c>
      <c r="Z455" s="44">
        <v>6208</v>
      </c>
      <c r="AA455" s="109">
        <v>34845.296000000002</v>
      </c>
      <c r="AB455" s="109">
        <v>36513.347659999999</v>
      </c>
      <c r="AC455" s="109">
        <v>36236.206899999997</v>
      </c>
      <c r="AD455" s="109">
        <v>36941.254789999999</v>
      </c>
      <c r="AE455" s="85">
        <f t="shared" si="127"/>
        <v>4.4782776219206143E-2</v>
      </c>
      <c r="AF455" s="85">
        <f t="shared" si="125"/>
        <v>5.1238188373596845E-2</v>
      </c>
      <c r="AG455" s="85">
        <f t="shared" si="125"/>
        <v>4.8862211544461888E-2</v>
      </c>
      <c r="AH455" s="85">
        <f t="shared" si="125"/>
        <v>4.9611973832171044E-2</v>
      </c>
      <c r="AI455" s="85">
        <f t="shared" si="126"/>
        <v>4.5919778699861691E-2</v>
      </c>
      <c r="AJ455" s="85">
        <f t="shared" si="126"/>
        <v>5.113636363636364E-2</v>
      </c>
      <c r="AK455" s="85">
        <f t="shared" si="126"/>
        <v>4.9037304452466908E-2</v>
      </c>
      <c r="AL455" s="85">
        <f t="shared" si="126"/>
        <v>5.0418814432989692E-2</v>
      </c>
    </row>
    <row r="456" spans="2:38" s="24" customFormat="1" ht="58.5" customHeight="1" x14ac:dyDescent="0.25">
      <c r="B456" s="45">
        <v>406</v>
      </c>
      <c r="C456" s="56" t="s">
        <v>382</v>
      </c>
      <c r="D456" s="56" t="s">
        <v>1033</v>
      </c>
      <c r="E456" s="44">
        <v>7024021531</v>
      </c>
      <c r="F456" s="56" t="s">
        <v>1028</v>
      </c>
      <c r="G456" s="7">
        <v>100</v>
      </c>
      <c r="H456" s="55" t="s">
        <v>118</v>
      </c>
      <c r="I456" s="10" t="s">
        <v>119</v>
      </c>
      <c r="J456" s="70">
        <v>5075</v>
      </c>
      <c r="K456" s="70">
        <v>5688</v>
      </c>
      <c r="L456" s="70">
        <v>4222</v>
      </c>
      <c r="M456" s="70">
        <v>5175.8999999999996</v>
      </c>
      <c r="N456" s="70">
        <v>124377.05900000001</v>
      </c>
      <c r="O456" s="70">
        <v>124400.417</v>
      </c>
      <c r="P456" s="70">
        <v>96933.353000000003</v>
      </c>
      <c r="Q456" s="70">
        <v>103373.95599999999</v>
      </c>
      <c r="R456" s="36" t="s">
        <v>47</v>
      </c>
      <c r="S456" s="44">
        <v>273</v>
      </c>
      <c r="T456" s="44">
        <v>275</v>
      </c>
      <c r="U456" s="44">
        <v>272</v>
      </c>
      <c r="V456" s="44">
        <v>274</v>
      </c>
      <c r="W456" s="44">
        <v>7230</v>
      </c>
      <c r="X456" s="44">
        <v>7040</v>
      </c>
      <c r="Y456" s="44">
        <v>6648</v>
      </c>
      <c r="Z456" s="44">
        <v>6208</v>
      </c>
      <c r="AA456" s="109">
        <v>37570.019999999997</v>
      </c>
      <c r="AB456" s="109">
        <v>38139.855000000003</v>
      </c>
      <c r="AC456" s="109">
        <v>41618.743000000002</v>
      </c>
      <c r="AD456" s="109">
        <v>44105.106</v>
      </c>
      <c r="AE456" s="85">
        <f t="shared" si="127"/>
        <v>4.0803344610359372E-2</v>
      </c>
      <c r="AF456" s="85">
        <f t="shared" si="125"/>
        <v>4.572331940012709E-2</v>
      </c>
      <c r="AG456" s="85">
        <f t="shared" si="125"/>
        <v>4.3555699553692317E-2</v>
      </c>
      <c r="AH456" s="85">
        <f t="shared" si="125"/>
        <v>5.0069671320308186E-2</v>
      </c>
      <c r="AI456" s="85">
        <f t="shared" si="126"/>
        <v>3.775933609958506E-2</v>
      </c>
      <c r="AJ456" s="85">
        <f t="shared" si="126"/>
        <v>3.90625E-2</v>
      </c>
      <c r="AK456" s="85">
        <f t="shared" si="126"/>
        <v>4.0914560770156441E-2</v>
      </c>
      <c r="AL456" s="85">
        <f t="shared" si="126"/>
        <v>4.4136597938144333E-2</v>
      </c>
    </row>
    <row r="457" spans="2:38" s="24" customFormat="1" ht="58.5" customHeight="1" x14ac:dyDescent="0.25">
      <c r="B457" s="45">
        <v>407</v>
      </c>
      <c r="C457" s="56" t="s">
        <v>382</v>
      </c>
      <c r="D457" s="56" t="s">
        <v>1034</v>
      </c>
      <c r="E457" s="44">
        <v>7024021250</v>
      </c>
      <c r="F457" s="56" t="s">
        <v>1028</v>
      </c>
      <c r="G457" s="7">
        <v>100</v>
      </c>
      <c r="H457" s="55" t="s">
        <v>118</v>
      </c>
      <c r="I457" s="10" t="s">
        <v>119</v>
      </c>
      <c r="J457" s="70">
        <v>2284</v>
      </c>
      <c r="K457" s="70">
        <v>2394</v>
      </c>
      <c r="L457" s="70">
        <v>1692</v>
      </c>
      <c r="M457" s="70">
        <v>1869.5</v>
      </c>
      <c r="N457" s="70">
        <v>124377.05900000001</v>
      </c>
      <c r="O457" s="70">
        <v>124400.417</v>
      </c>
      <c r="P457" s="70">
        <v>96933.353000000003</v>
      </c>
      <c r="Q457" s="70">
        <v>103373.95599999999</v>
      </c>
      <c r="R457" s="36" t="s">
        <v>47</v>
      </c>
      <c r="S457" s="44">
        <v>141</v>
      </c>
      <c r="T457" s="44">
        <v>121</v>
      </c>
      <c r="U457" s="44">
        <v>126</v>
      </c>
      <c r="V457" s="44">
        <v>109</v>
      </c>
      <c r="W457" s="44">
        <v>7230</v>
      </c>
      <c r="X457" s="44">
        <v>7040</v>
      </c>
      <c r="Y457" s="44">
        <v>6648</v>
      </c>
      <c r="Z457" s="44">
        <v>6208</v>
      </c>
      <c r="AA457" s="109">
        <v>24701.694</v>
      </c>
      <c r="AB457" s="109">
        <v>24991.54</v>
      </c>
      <c r="AC457" s="109">
        <v>25223.398100000002</v>
      </c>
      <c r="AD457" s="109">
        <v>25800.970799999999</v>
      </c>
      <c r="AE457" s="85">
        <f t="shared" si="127"/>
        <v>1.8363515091637597E-2</v>
      </c>
      <c r="AF457" s="85">
        <f t="shared" si="125"/>
        <v>1.9244308481699061E-2</v>
      </c>
      <c r="AG457" s="85">
        <f t="shared" si="125"/>
        <v>1.7455292194421459E-2</v>
      </c>
      <c r="AH457" s="85">
        <f t="shared" si="125"/>
        <v>1.8084825930430679E-2</v>
      </c>
      <c r="AI457" s="85">
        <f t="shared" si="126"/>
        <v>1.9502074688796681E-2</v>
      </c>
      <c r="AJ457" s="85">
        <f t="shared" si="126"/>
        <v>1.7187500000000001E-2</v>
      </c>
      <c r="AK457" s="85">
        <f t="shared" si="126"/>
        <v>1.895306859205776E-2</v>
      </c>
      <c r="AL457" s="85">
        <f t="shared" si="126"/>
        <v>1.755798969072165E-2</v>
      </c>
    </row>
    <row r="458" spans="2:38" s="24" customFormat="1" ht="58.5" customHeight="1" x14ac:dyDescent="0.25">
      <c r="B458" s="45">
        <v>408</v>
      </c>
      <c r="C458" s="56" t="s">
        <v>382</v>
      </c>
      <c r="D458" s="56" t="s">
        <v>1035</v>
      </c>
      <c r="E458" s="44">
        <v>7024021450</v>
      </c>
      <c r="F458" s="56" t="s">
        <v>1028</v>
      </c>
      <c r="G458" s="7">
        <v>100</v>
      </c>
      <c r="H458" s="55" t="s">
        <v>118</v>
      </c>
      <c r="I458" s="10" t="s">
        <v>119</v>
      </c>
      <c r="J458" s="70">
        <v>5329</v>
      </c>
      <c r="K458" s="70">
        <v>3750</v>
      </c>
      <c r="L458" s="70">
        <v>4405</v>
      </c>
      <c r="M458" s="70">
        <v>4725</v>
      </c>
      <c r="N458" s="70">
        <v>124377.05900000001</v>
      </c>
      <c r="O458" s="70">
        <v>124400.417</v>
      </c>
      <c r="P458" s="70">
        <v>96933.353000000003</v>
      </c>
      <c r="Q458" s="70">
        <v>103373.95599999999</v>
      </c>
      <c r="R458" s="36" t="s">
        <v>47</v>
      </c>
      <c r="S458" s="44">
        <v>262</v>
      </c>
      <c r="T458" s="44">
        <v>264</v>
      </c>
      <c r="U458" s="44">
        <v>253</v>
      </c>
      <c r="V458" s="44">
        <v>211</v>
      </c>
      <c r="W458" s="44">
        <v>7230</v>
      </c>
      <c r="X458" s="44">
        <v>7040</v>
      </c>
      <c r="Y458" s="44">
        <v>6648</v>
      </c>
      <c r="Z458" s="44">
        <v>6208</v>
      </c>
      <c r="AA458" s="109">
        <v>35723.797740000002</v>
      </c>
      <c r="AB458" s="109">
        <v>35667.227599999998</v>
      </c>
      <c r="AC458" s="109">
        <v>39643.815549999999</v>
      </c>
      <c r="AD458" s="109">
        <v>36205.255700000002</v>
      </c>
      <c r="AE458" s="85">
        <f t="shared" si="127"/>
        <v>4.2845521857853223E-2</v>
      </c>
      <c r="AF458" s="85">
        <f t="shared" si="125"/>
        <v>3.0144593486370708E-2</v>
      </c>
      <c r="AG458" s="85">
        <f t="shared" si="125"/>
        <v>4.5443594631457758E-2</v>
      </c>
      <c r="AH458" s="85">
        <f t="shared" si="125"/>
        <v>4.5707837668512954E-2</v>
      </c>
      <c r="AI458" s="85">
        <f t="shared" si="126"/>
        <v>3.6237897648686034E-2</v>
      </c>
      <c r="AJ458" s="85">
        <f t="shared" si="126"/>
        <v>3.7499999999999999E-2</v>
      </c>
      <c r="AK458" s="85">
        <f t="shared" si="126"/>
        <v>3.8056558363417571E-2</v>
      </c>
      <c r="AL458" s="85">
        <f t="shared" si="126"/>
        <v>3.3988402061855667E-2</v>
      </c>
    </row>
    <row r="459" spans="2:38" s="24" customFormat="1" ht="58.5" customHeight="1" x14ac:dyDescent="0.25">
      <c r="B459" s="45">
        <v>409</v>
      </c>
      <c r="C459" s="56" t="s">
        <v>382</v>
      </c>
      <c r="D459" s="56" t="s">
        <v>1036</v>
      </c>
      <c r="E459" s="44">
        <v>7024021193</v>
      </c>
      <c r="F459" s="56" t="s">
        <v>1028</v>
      </c>
      <c r="G459" s="7">
        <v>100</v>
      </c>
      <c r="H459" s="55" t="s">
        <v>118</v>
      </c>
      <c r="I459" s="10" t="s">
        <v>119</v>
      </c>
      <c r="J459" s="70">
        <v>4624.3999999999996</v>
      </c>
      <c r="K459" s="70">
        <v>4806</v>
      </c>
      <c r="L459" s="70">
        <v>3803</v>
      </c>
      <c r="M459" s="70">
        <v>3968</v>
      </c>
      <c r="N459" s="70">
        <v>124377.05900000001</v>
      </c>
      <c r="O459" s="70">
        <v>124400.417</v>
      </c>
      <c r="P459" s="70">
        <v>96933.353000000003</v>
      </c>
      <c r="Q459" s="70">
        <v>103373.95599999999</v>
      </c>
      <c r="R459" s="36" t="s">
        <v>47</v>
      </c>
      <c r="S459" s="44">
        <v>217</v>
      </c>
      <c r="T459" s="44">
        <v>266</v>
      </c>
      <c r="U459" s="44">
        <v>246</v>
      </c>
      <c r="V459" s="44">
        <v>223</v>
      </c>
      <c r="W459" s="44">
        <v>7230</v>
      </c>
      <c r="X459" s="44">
        <v>7040</v>
      </c>
      <c r="Y459" s="44">
        <v>6648</v>
      </c>
      <c r="Z459" s="44">
        <v>6208</v>
      </c>
      <c r="AA459" s="109">
        <v>43550.04</v>
      </c>
      <c r="AB459" s="109">
        <v>46585.06</v>
      </c>
      <c r="AC459" s="109">
        <v>54165.17</v>
      </c>
      <c r="AD459" s="109">
        <v>56744.32</v>
      </c>
      <c r="AE459" s="85">
        <f t="shared" si="127"/>
        <v>3.7180490013033668E-2</v>
      </c>
      <c r="AF459" s="85">
        <f t="shared" si="125"/>
        <v>3.8633311012132701E-2</v>
      </c>
      <c r="AG459" s="85">
        <f t="shared" si="125"/>
        <v>3.9233141971267621E-2</v>
      </c>
      <c r="AH459" s="85">
        <f t="shared" si="125"/>
        <v>3.83849100251131E-2</v>
      </c>
      <c r="AI459" s="85">
        <f t="shared" si="126"/>
        <v>3.0013831258644538E-2</v>
      </c>
      <c r="AJ459" s="85">
        <f t="shared" si="126"/>
        <v>3.7784090909090906E-2</v>
      </c>
      <c r="AK459" s="85">
        <f t="shared" si="126"/>
        <v>3.7003610108303248E-2</v>
      </c>
      <c r="AL459" s="85">
        <f t="shared" si="126"/>
        <v>3.5921391752577317E-2</v>
      </c>
    </row>
    <row r="460" spans="2:38" s="24" customFormat="1" ht="58.5" customHeight="1" x14ac:dyDescent="0.25">
      <c r="B460" s="45">
        <v>410</v>
      </c>
      <c r="C460" s="56" t="s">
        <v>382</v>
      </c>
      <c r="D460" s="56" t="s">
        <v>1037</v>
      </c>
      <c r="E460" s="44">
        <v>7024021228</v>
      </c>
      <c r="F460" s="56" t="s">
        <v>1028</v>
      </c>
      <c r="G460" s="7">
        <v>100</v>
      </c>
      <c r="H460" s="55" t="s">
        <v>118</v>
      </c>
      <c r="I460" s="10" t="s">
        <v>119</v>
      </c>
      <c r="J460" s="70">
        <v>4473</v>
      </c>
      <c r="K460" s="70">
        <v>4186</v>
      </c>
      <c r="L460" s="70">
        <v>3560</v>
      </c>
      <c r="M460" s="70">
        <v>3721</v>
      </c>
      <c r="N460" s="70">
        <v>124377.05900000001</v>
      </c>
      <c r="O460" s="70">
        <v>124400.417</v>
      </c>
      <c r="P460" s="70">
        <v>96933.353000000003</v>
      </c>
      <c r="Q460" s="70">
        <v>103373.95599999999</v>
      </c>
      <c r="R460" s="36" t="s">
        <v>47</v>
      </c>
      <c r="S460" s="44">
        <v>234</v>
      </c>
      <c r="T460" s="44">
        <v>237</v>
      </c>
      <c r="U460" s="44">
        <v>219</v>
      </c>
      <c r="V460" s="44">
        <v>216</v>
      </c>
      <c r="W460" s="44">
        <v>7230</v>
      </c>
      <c r="X460" s="44">
        <v>7040</v>
      </c>
      <c r="Y460" s="44">
        <v>6648</v>
      </c>
      <c r="Z460" s="44">
        <v>6208</v>
      </c>
      <c r="AA460" s="109">
        <v>40524.949999999997</v>
      </c>
      <c r="AB460" s="109">
        <v>41545.18</v>
      </c>
      <c r="AC460" s="109">
        <v>46570.45</v>
      </c>
      <c r="AD460" s="109">
        <v>48836.99</v>
      </c>
      <c r="AE460" s="85">
        <f t="shared" si="127"/>
        <v>3.5963223732440881E-2</v>
      </c>
      <c r="AF460" s="85">
        <f t="shared" si="125"/>
        <v>3.3649404889052742E-2</v>
      </c>
      <c r="AG460" s="85">
        <f t="shared" si="125"/>
        <v>3.6726264900792192E-2</v>
      </c>
      <c r="AH460" s="85">
        <f t="shared" si="125"/>
        <v>3.5995526764981307E-2</v>
      </c>
      <c r="AI460" s="85">
        <f t="shared" si="126"/>
        <v>3.2365145228215771E-2</v>
      </c>
      <c r="AJ460" s="85">
        <f t="shared" si="126"/>
        <v>3.3664772727272731E-2</v>
      </c>
      <c r="AK460" s="85">
        <f t="shared" si="126"/>
        <v>3.2942238267148018E-2</v>
      </c>
      <c r="AL460" s="85">
        <f t="shared" si="126"/>
        <v>3.4793814432989692E-2</v>
      </c>
    </row>
    <row r="461" spans="2:38" s="24" customFormat="1" ht="58.5" customHeight="1" x14ac:dyDescent="0.25">
      <c r="B461" s="45">
        <v>411</v>
      </c>
      <c r="C461" s="56" t="s">
        <v>382</v>
      </c>
      <c r="D461" s="56" t="s">
        <v>1038</v>
      </c>
      <c r="E461" s="44">
        <v>7024021281</v>
      </c>
      <c r="F461" s="56" t="s">
        <v>1028</v>
      </c>
      <c r="G461" s="7">
        <v>100</v>
      </c>
      <c r="H461" s="55" t="s">
        <v>118</v>
      </c>
      <c r="I461" s="10" t="s">
        <v>119</v>
      </c>
      <c r="J461" s="70">
        <v>6306.2</v>
      </c>
      <c r="K461" s="70">
        <v>5746</v>
      </c>
      <c r="L461" s="70">
        <v>4228</v>
      </c>
      <c r="M461" s="70">
        <v>4731.3</v>
      </c>
      <c r="N461" s="70">
        <v>124377.05900000001</v>
      </c>
      <c r="O461" s="70">
        <v>124400.417</v>
      </c>
      <c r="P461" s="70">
        <v>96933.353000000003</v>
      </c>
      <c r="Q461" s="70">
        <v>103373.95599999999</v>
      </c>
      <c r="R461" s="36" t="s">
        <v>47</v>
      </c>
      <c r="S461" s="44">
        <v>358</v>
      </c>
      <c r="T461" s="44">
        <v>339</v>
      </c>
      <c r="U461" s="44">
        <v>309</v>
      </c>
      <c r="V461" s="44">
        <v>301</v>
      </c>
      <c r="W461" s="44">
        <v>7230</v>
      </c>
      <c r="X461" s="44">
        <v>7040</v>
      </c>
      <c r="Y461" s="44">
        <v>6648</v>
      </c>
      <c r="Z461" s="44">
        <v>6208</v>
      </c>
      <c r="AA461" s="109">
        <v>64708.144619999999</v>
      </c>
      <c r="AB461" s="109">
        <v>61110.12</v>
      </c>
      <c r="AC461" s="109">
        <v>63372.050900000002</v>
      </c>
      <c r="AD461" s="109">
        <v>68360.087299999999</v>
      </c>
      <c r="AE461" s="85">
        <f t="shared" si="127"/>
        <v>5.0702276213172075E-2</v>
      </c>
      <c r="AF461" s="85">
        <f t="shared" si="125"/>
        <v>4.6189555779382961E-2</v>
      </c>
      <c r="AG461" s="85">
        <f t="shared" si="125"/>
        <v>4.3617597752963318E-2</v>
      </c>
      <c r="AH461" s="85">
        <f t="shared" si="125"/>
        <v>4.5768781452070972E-2</v>
      </c>
      <c r="AI461" s="85">
        <f t="shared" si="126"/>
        <v>4.9515905947441215E-2</v>
      </c>
      <c r="AJ461" s="85">
        <f t="shared" si="126"/>
        <v>4.8153409090909094E-2</v>
      </c>
      <c r="AK461" s="85">
        <f t="shared" si="126"/>
        <v>4.6480144404332131E-2</v>
      </c>
      <c r="AL461" s="85">
        <f t="shared" si="126"/>
        <v>4.8485824742268042E-2</v>
      </c>
    </row>
    <row r="462" spans="2:38" s="24" customFormat="1" ht="58.5" customHeight="1" x14ac:dyDescent="0.25">
      <c r="B462" s="45">
        <v>412</v>
      </c>
      <c r="C462" s="56" t="s">
        <v>382</v>
      </c>
      <c r="D462" s="56" t="s">
        <v>1039</v>
      </c>
      <c r="E462" s="44">
        <v>7024021299</v>
      </c>
      <c r="F462" s="56" t="s">
        <v>1028</v>
      </c>
      <c r="G462" s="7">
        <v>100</v>
      </c>
      <c r="H462" s="55" t="s">
        <v>118</v>
      </c>
      <c r="I462" s="10" t="s">
        <v>119</v>
      </c>
      <c r="J462" s="70">
        <v>6797.5</v>
      </c>
      <c r="K462" s="70">
        <v>6349</v>
      </c>
      <c r="L462" s="70">
        <v>4651</v>
      </c>
      <c r="M462" s="70">
        <v>4627</v>
      </c>
      <c r="N462" s="70">
        <v>124377.05900000001</v>
      </c>
      <c r="O462" s="70">
        <v>124400.417</v>
      </c>
      <c r="P462" s="70">
        <v>96933.353000000003</v>
      </c>
      <c r="Q462" s="70">
        <v>103373.95599999999</v>
      </c>
      <c r="R462" s="36" t="s">
        <v>47</v>
      </c>
      <c r="S462" s="44">
        <v>414</v>
      </c>
      <c r="T462" s="44">
        <v>373</v>
      </c>
      <c r="U462" s="44">
        <v>327</v>
      </c>
      <c r="V462" s="44">
        <v>291</v>
      </c>
      <c r="W462" s="44">
        <v>7230</v>
      </c>
      <c r="X462" s="44">
        <v>7040</v>
      </c>
      <c r="Y462" s="44">
        <v>6648</v>
      </c>
      <c r="Z462" s="44">
        <v>6208</v>
      </c>
      <c r="AA462" s="109">
        <v>77048.45</v>
      </c>
      <c r="AB462" s="109">
        <v>77143.77</v>
      </c>
      <c r="AC462" s="109">
        <v>83281.2</v>
      </c>
      <c r="AD462" s="109">
        <v>86840.85</v>
      </c>
      <c r="AE462" s="85">
        <f t="shared" si="127"/>
        <v>5.4652361574170999E-2</v>
      </c>
      <c r="AF462" s="85">
        <f t="shared" si="125"/>
        <v>5.1036806411991369E-2</v>
      </c>
      <c r="AG462" s="85">
        <f t="shared" si="125"/>
        <v>4.7981420801568683E-2</v>
      </c>
      <c r="AH462" s="85">
        <f t="shared" si="125"/>
        <v>4.4759823257610458E-2</v>
      </c>
      <c r="AI462" s="85">
        <f t="shared" si="126"/>
        <v>5.7261410788381741E-2</v>
      </c>
      <c r="AJ462" s="85">
        <f t="shared" si="126"/>
        <v>5.2982954545454548E-2</v>
      </c>
      <c r="AK462" s="85">
        <f t="shared" si="126"/>
        <v>4.9187725631768951E-2</v>
      </c>
      <c r="AL462" s="85">
        <f t="shared" si="126"/>
        <v>4.6875E-2</v>
      </c>
    </row>
    <row r="463" spans="2:38" s="24" customFormat="1" ht="58.5" customHeight="1" x14ac:dyDescent="0.25">
      <c r="B463" s="45">
        <v>413</v>
      </c>
      <c r="C463" s="56" t="s">
        <v>382</v>
      </c>
      <c r="D463" s="56" t="s">
        <v>1040</v>
      </c>
      <c r="E463" s="44">
        <v>7024021348</v>
      </c>
      <c r="F463" s="56" t="s">
        <v>1028</v>
      </c>
      <c r="G463" s="7">
        <v>100</v>
      </c>
      <c r="H463" s="55" t="s">
        <v>118</v>
      </c>
      <c r="I463" s="10" t="s">
        <v>119</v>
      </c>
      <c r="J463" s="70">
        <v>5520</v>
      </c>
      <c r="K463" s="70">
        <v>5621</v>
      </c>
      <c r="L463" s="70">
        <v>4405</v>
      </c>
      <c r="M463" s="70">
        <v>4304</v>
      </c>
      <c r="N463" s="70">
        <v>124377.05900000001</v>
      </c>
      <c r="O463" s="70">
        <v>124400.417</v>
      </c>
      <c r="P463" s="70">
        <v>96933.353000000003</v>
      </c>
      <c r="Q463" s="70">
        <v>103373.95599999999</v>
      </c>
      <c r="R463" s="36" t="s">
        <v>47</v>
      </c>
      <c r="S463" s="44">
        <v>314</v>
      </c>
      <c r="T463" s="44">
        <v>315</v>
      </c>
      <c r="U463" s="44">
        <v>280</v>
      </c>
      <c r="V463" s="44">
        <v>262</v>
      </c>
      <c r="W463" s="44">
        <v>7230</v>
      </c>
      <c r="X463" s="44">
        <v>7040</v>
      </c>
      <c r="Y463" s="44">
        <v>6648</v>
      </c>
      <c r="Z463" s="44">
        <v>6208</v>
      </c>
      <c r="AA463" s="109">
        <v>48902.184500000003</v>
      </c>
      <c r="AB463" s="109">
        <v>52868.022879999997</v>
      </c>
      <c r="AC463" s="109">
        <v>54129.633199999997</v>
      </c>
      <c r="AD463" s="109">
        <v>54049.886720000002</v>
      </c>
      <c r="AE463" s="85">
        <f t="shared" si="127"/>
        <v>4.4381174827425367E-2</v>
      </c>
      <c r="AF463" s="85">
        <f t="shared" si="125"/>
        <v>4.5184735996503932E-2</v>
      </c>
      <c r="AG463" s="85">
        <f t="shared" si="125"/>
        <v>4.5443594631457758E-2</v>
      </c>
      <c r="AH463" s="85">
        <f t="shared" si="125"/>
        <v>4.163524514820735E-2</v>
      </c>
      <c r="AI463" s="85">
        <f t="shared" si="126"/>
        <v>4.3430152143845088E-2</v>
      </c>
      <c r="AJ463" s="85">
        <f t="shared" si="126"/>
        <v>4.4744318181818184E-2</v>
      </c>
      <c r="AK463" s="85">
        <f t="shared" si="126"/>
        <v>4.2117930204572801E-2</v>
      </c>
      <c r="AL463" s="85">
        <f t="shared" si="126"/>
        <v>4.2203608247422683E-2</v>
      </c>
    </row>
    <row r="464" spans="2:38" s="24" customFormat="1" ht="58.5" customHeight="1" x14ac:dyDescent="0.25">
      <c r="B464" s="45">
        <v>414</v>
      </c>
      <c r="C464" s="56" t="s">
        <v>382</v>
      </c>
      <c r="D464" s="56" t="s">
        <v>1041</v>
      </c>
      <c r="E464" s="44">
        <v>7024016355</v>
      </c>
      <c r="F464" s="56" t="s">
        <v>1028</v>
      </c>
      <c r="G464" s="7">
        <v>100</v>
      </c>
      <c r="H464" s="55" t="s">
        <v>118</v>
      </c>
      <c r="I464" s="10" t="s">
        <v>119</v>
      </c>
      <c r="J464" s="70">
        <v>7698.3</v>
      </c>
      <c r="K464" s="70">
        <v>7290.2</v>
      </c>
      <c r="L464" s="70">
        <v>5851.9</v>
      </c>
      <c r="M464" s="70">
        <v>6090.4</v>
      </c>
      <c r="N464" s="70">
        <v>124377.05900000001</v>
      </c>
      <c r="O464" s="70">
        <v>124400.417</v>
      </c>
      <c r="P464" s="70">
        <v>96933.353000000003</v>
      </c>
      <c r="Q464" s="70">
        <v>103373.95599999999</v>
      </c>
      <c r="R464" s="36" t="s">
        <v>275</v>
      </c>
      <c r="S464" s="44">
        <v>380</v>
      </c>
      <c r="T464" s="44">
        <v>346</v>
      </c>
      <c r="U464" s="44">
        <v>323</v>
      </c>
      <c r="V464" s="44">
        <v>292</v>
      </c>
      <c r="W464" s="44">
        <v>7230</v>
      </c>
      <c r="X464" s="44">
        <v>7040</v>
      </c>
      <c r="Y464" s="44">
        <v>6648</v>
      </c>
      <c r="Z464" s="44">
        <v>6208</v>
      </c>
      <c r="AA464" s="109">
        <v>56942.053</v>
      </c>
      <c r="AB464" s="109">
        <v>56753.911</v>
      </c>
      <c r="AC464" s="109">
        <v>61381.913999999997</v>
      </c>
      <c r="AD464" s="109">
        <v>63709.006000000001</v>
      </c>
      <c r="AE464" s="85">
        <f t="shared" si="127"/>
        <v>6.1894854741660996E-2</v>
      </c>
      <c r="AF464" s="85">
        <f t="shared" si="125"/>
        <v>5.8602697449157262E-2</v>
      </c>
      <c r="AG464" s="85">
        <f t="shared" si="125"/>
        <v>6.0370345385658941E-2</v>
      </c>
      <c r="AH464" s="85">
        <f t="shared" si="125"/>
        <v>5.8916193552658466E-2</v>
      </c>
      <c r="AI464" s="85">
        <f t="shared" si="126"/>
        <v>5.2558782849239281E-2</v>
      </c>
      <c r="AJ464" s="85">
        <f t="shared" si="126"/>
        <v>4.9147727272727273E-2</v>
      </c>
      <c r="AK464" s="85">
        <f t="shared" si="126"/>
        <v>4.8586040914560771E-2</v>
      </c>
      <c r="AL464" s="85">
        <f t="shared" si="126"/>
        <v>4.7036082474226804E-2</v>
      </c>
    </row>
    <row r="465" spans="2:38" s="24" customFormat="1" ht="58.5" customHeight="1" x14ac:dyDescent="0.25">
      <c r="B465" s="45">
        <v>415</v>
      </c>
      <c r="C465" s="56" t="s">
        <v>382</v>
      </c>
      <c r="D465" s="56" t="s">
        <v>1042</v>
      </c>
      <c r="E465" s="44">
        <v>7024021429</v>
      </c>
      <c r="F465" s="56" t="s">
        <v>1028</v>
      </c>
      <c r="G465" s="7">
        <v>100</v>
      </c>
      <c r="H465" s="55" t="s">
        <v>118</v>
      </c>
      <c r="I465" s="10" t="s">
        <v>119</v>
      </c>
      <c r="J465" s="70">
        <v>3387</v>
      </c>
      <c r="K465" s="70">
        <v>3378</v>
      </c>
      <c r="L465" s="70">
        <v>2871</v>
      </c>
      <c r="M465" s="70">
        <v>2715</v>
      </c>
      <c r="N465" s="70">
        <v>124377.05900000001</v>
      </c>
      <c r="O465" s="70">
        <v>124400.417</v>
      </c>
      <c r="P465" s="70">
        <v>96933.353000000003</v>
      </c>
      <c r="Q465" s="70">
        <v>103373.95599999999</v>
      </c>
      <c r="R465" s="36" t="s">
        <v>275</v>
      </c>
      <c r="S465" s="44">
        <v>207</v>
      </c>
      <c r="T465" s="44">
        <v>221</v>
      </c>
      <c r="U465" s="44">
        <v>204</v>
      </c>
      <c r="V465" s="44">
        <v>187</v>
      </c>
      <c r="W465" s="44">
        <v>7230</v>
      </c>
      <c r="X465" s="44">
        <v>7040</v>
      </c>
      <c r="Y465" s="44">
        <v>6648</v>
      </c>
      <c r="Z465" s="44">
        <v>6208</v>
      </c>
      <c r="AA465" s="109">
        <v>52603.9</v>
      </c>
      <c r="AB465" s="109">
        <v>56302.3</v>
      </c>
      <c r="AC465" s="109">
        <v>60644.27</v>
      </c>
      <c r="AD465" s="109">
        <v>63870.09</v>
      </c>
      <c r="AE465" s="85">
        <f t="shared" si="127"/>
        <v>2.7231709989219151E-2</v>
      </c>
      <c r="AF465" s="85">
        <f t="shared" si="125"/>
        <v>2.7154249812522735E-2</v>
      </c>
      <c r="AG465" s="85">
        <f t="shared" si="125"/>
        <v>2.9618288351172584E-2</v>
      </c>
      <c r="AH465" s="85">
        <f t="shared" si="125"/>
        <v>2.6263868628574109E-2</v>
      </c>
      <c r="AI465" s="85">
        <f t="shared" si="126"/>
        <v>2.863070539419087E-2</v>
      </c>
      <c r="AJ465" s="85">
        <f t="shared" si="126"/>
        <v>3.1392045454545457E-2</v>
      </c>
      <c r="AK465" s="85">
        <f t="shared" si="126"/>
        <v>3.0685920577617327E-2</v>
      </c>
      <c r="AL465" s="85">
        <f t="shared" si="126"/>
        <v>3.0122422680412372E-2</v>
      </c>
    </row>
    <row r="466" spans="2:38" s="24" customFormat="1" ht="58.5" customHeight="1" x14ac:dyDescent="0.25">
      <c r="B466" s="45">
        <v>416</v>
      </c>
      <c r="C466" s="56" t="s">
        <v>382</v>
      </c>
      <c r="D466" s="56" t="s">
        <v>1043</v>
      </c>
      <c r="E466" s="44">
        <v>7024021500</v>
      </c>
      <c r="F466" s="56" t="s">
        <v>1028</v>
      </c>
      <c r="G466" s="7">
        <v>100</v>
      </c>
      <c r="H466" s="55" t="s">
        <v>118</v>
      </c>
      <c r="I466" s="100" t="s">
        <v>119</v>
      </c>
      <c r="J466" s="70">
        <v>7624.4620000000004</v>
      </c>
      <c r="K466" s="70">
        <v>8058.3289999999997</v>
      </c>
      <c r="L466" s="70">
        <v>5951.0910000000003</v>
      </c>
      <c r="M466" s="70">
        <v>7067.4089999999997</v>
      </c>
      <c r="N466" s="70">
        <v>124377.05900000001</v>
      </c>
      <c r="O466" s="70">
        <v>124400.417</v>
      </c>
      <c r="P466" s="70">
        <v>96933.353000000003</v>
      </c>
      <c r="Q466" s="70">
        <v>103373.95599999999</v>
      </c>
      <c r="R466" s="36" t="s">
        <v>47</v>
      </c>
      <c r="S466" s="44">
        <v>482</v>
      </c>
      <c r="T466" s="44">
        <v>462</v>
      </c>
      <c r="U466" s="44">
        <v>438</v>
      </c>
      <c r="V466" s="44">
        <v>445</v>
      </c>
      <c r="W466" s="44">
        <v>7230</v>
      </c>
      <c r="X466" s="44">
        <v>7040</v>
      </c>
      <c r="Y466" s="44">
        <v>6648</v>
      </c>
      <c r="Z466" s="44">
        <v>6208</v>
      </c>
      <c r="AA466" s="109">
        <v>47450.34</v>
      </c>
      <c r="AB466" s="109">
        <v>48333.71</v>
      </c>
      <c r="AC466" s="109">
        <v>50341.95</v>
      </c>
      <c r="AD466" s="109">
        <v>55160.4</v>
      </c>
      <c r="AE466" s="85">
        <f t="shared" si="127"/>
        <v>6.1301192207800954E-2</v>
      </c>
      <c r="AF466" s="85">
        <f t="shared" si="125"/>
        <v>6.4777347169181917E-2</v>
      </c>
      <c r="AG466" s="85">
        <f t="shared" si="125"/>
        <v>6.1393636099640547E-2</v>
      </c>
      <c r="AH466" s="85">
        <f t="shared" si="125"/>
        <v>6.8367403874917979E-2</v>
      </c>
      <c r="AI466" s="85">
        <f t="shared" si="126"/>
        <v>6.6666666666666666E-2</v>
      </c>
      <c r="AJ466" s="85">
        <f t="shared" si="126"/>
        <v>6.5625000000000003E-2</v>
      </c>
      <c r="AK466" s="85">
        <f t="shared" si="126"/>
        <v>6.5884476534296035E-2</v>
      </c>
      <c r="AL466" s="85">
        <f t="shared" si="126"/>
        <v>7.168170103092783E-2</v>
      </c>
    </row>
    <row r="467" spans="2:38" s="24" customFormat="1" ht="58.5" customHeight="1" x14ac:dyDescent="0.25">
      <c r="B467" s="45">
        <v>417</v>
      </c>
      <c r="C467" s="56" t="s">
        <v>382</v>
      </c>
      <c r="D467" s="56" t="s">
        <v>1044</v>
      </c>
      <c r="E467" s="44">
        <v>7024021468</v>
      </c>
      <c r="F467" s="56" t="s">
        <v>1028</v>
      </c>
      <c r="G467" s="7">
        <v>100</v>
      </c>
      <c r="H467" s="55" t="s">
        <v>118</v>
      </c>
      <c r="I467" s="100" t="s">
        <v>119</v>
      </c>
      <c r="J467" s="70">
        <v>5434.7</v>
      </c>
      <c r="K467" s="70">
        <v>5172.5</v>
      </c>
      <c r="L467" s="70">
        <v>3806.7</v>
      </c>
      <c r="M467" s="70">
        <v>4152.8999999999996</v>
      </c>
      <c r="N467" s="70">
        <v>124377.05900000001</v>
      </c>
      <c r="O467" s="70">
        <v>124400.417</v>
      </c>
      <c r="P467" s="70">
        <v>96933.353000000003</v>
      </c>
      <c r="Q467" s="70">
        <v>103373.95599999999</v>
      </c>
      <c r="R467" s="36" t="s">
        <v>47</v>
      </c>
      <c r="S467" s="44">
        <v>257</v>
      </c>
      <c r="T467" s="44">
        <v>257</v>
      </c>
      <c r="U467" s="44">
        <v>255</v>
      </c>
      <c r="V467" s="44">
        <v>231</v>
      </c>
      <c r="W467" s="44">
        <v>7230</v>
      </c>
      <c r="X467" s="44">
        <v>7040</v>
      </c>
      <c r="Y467" s="44">
        <v>6648</v>
      </c>
      <c r="Z467" s="44">
        <v>6208</v>
      </c>
      <c r="AA467" s="109">
        <v>32340.672500000001</v>
      </c>
      <c r="AB467" s="109">
        <v>36497.035000000003</v>
      </c>
      <c r="AC467" s="109">
        <v>32879.965199999999</v>
      </c>
      <c r="AD467" s="109">
        <v>33408.328439999997</v>
      </c>
      <c r="AE467" s="85">
        <f t="shared" si="127"/>
        <v>4.3695357035255185E-2</v>
      </c>
      <c r="AF467" s="85">
        <f t="shared" si="125"/>
        <v>4.1579442615534E-2</v>
      </c>
      <c r="AG467" s="85">
        <f t="shared" si="125"/>
        <v>3.9271312527484732E-2</v>
      </c>
      <c r="AH467" s="85">
        <f t="shared" si="125"/>
        <v>4.017356170445871E-2</v>
      </c>
      <c r="AI467" s="85">
        <f t="shared" si="126"/>
        <v>3.5546334716459196E-2</v>
      </c>
      <c r="AJ467" s="85">
        <f t="shared" si="126"/>
        <v>3.6505681818181819E-2</v>
      </c>
      <c r="AK467" s="85">
        <f t="shared" si="126"/>
        <v>3.8357400722021658E-2</v>
      </c>
      <c r="AL467" s="85">
        <f t="shared" si="126"/>
        <v>3.7210051546391752E-2</v>
      </c>
    </row>
    <row r="468" spans="2:38" s="24" customFormat="1" ht="58.5" customHeight="1" x14ac:dyDescent="0.25">
      <c r="B468" s="45">
        <v>418</v>
      </c>
      <c r="C468" s="56" t="s">
        <v>382</v>
      </c>
      <c r="D468" s="56" t="s">
        <v>1045</v>
      </c>
      <c r="E468" s="44">
        <v>7024021475</v>
      </c>
      <c r="F468" s="56" t="s">
        <v>1028</v>
      </c>
      <c r="G468" s="7">
        <v>100</v>
      </c>
      <c r="H468" s="55" t="s">
        <v>118</v>
      </c>
      <c r="I468" s="10" t="s">
        <v>119</v>
      </c>
      <c r="J468" s="70">
        <v>5190</v>
      </c>
      <c r="K468" s="70">
        <v>5184</v>
      </c>
      <c r="L468" s="70">
        <v>4254</v>
      </c>
      <c r="M468" s="70">
        <v>4299</v>
      </c>
      <c r="N468" s="70">
        <v>124377.05900000001</v>
      </c>
      <c r="O468" s="70">
        <v>124400.417</v>
      </c>
      <c r="P468" s="70">
        <v>96933.353000000003</v>
      </c>
      <c r="Q468" s="70">
        <v>103373.95599999999</v>
      </c>
      <c r="R468" s="36" t="s">
        <v>47</v>
      </c>
      <c r="S468" s="44">
        <v>274</v>
      </c>
      <c r="T468" s="44">
        <v>273</v>
      </c>
      <c r="U468" s="44">
        <v>251</v>
      </c>
      <c r="V468" s="44">
        <v>233</v>
      </c>
      <c r="W468" s="44">
        <v>7230</v>
      </c>
      <c r="X468" s="44">
        <v>7040</v>
      </c>
      <c r="Y468" s="44">
        <v>6648</v>
      </c>
      <c r="Z468" s="44">
        <v>6208</v>
      </c>
      <c r="AA468" s="109">
        <v>34211.367859999998</v>
      </c>
      <c r="AB468" s="109">
        <v>35324.99</v>
      </c>
      <c r="AC468" s="109">
        <v>37197.064850000002</v>
      </c>
      <c r="AD468" s="109">
        <v>37931.745470000002</v>
      </c>
      <c r="AE468" s="85">
        <f t="shared" si="127"/>
        <v>4.1727952419264067E-2</v>
      </c>
      <c r="AF468" s="85">
        <f t="shared" si="125"/>
        <v>4.1671886035558867E-2</v>
      </c>
      <c r="AG468" s="85">
        <f t="shared" si="125"/>
        <v>4.3885823283137643E-2</v>
      </c>
      <c r="AH468" s="85">
        <f t="shared" si="125"/>
        <v>4.1586877066018449E-2</v>
      </c>
      <c r="AI468" s="85">
        <f t="shared" si="126"/>
        <v>3.7897648686030426E-2</v>
      </c>
      <c r="AJ468" s="85">
        <f t="shared" si="126"/>
        <v>3.8778409090909093E-2</v>
      </c>
      <c r="AK468" s="85">
        <f t="shared" si="126"/>
        <v>3.7755716004813478E-2</v>
      </c>
      <c r="AL468" s="85">
        <f t="shared" si="126"/>
        <v>3.7532216494845359E-2</v>
      </c>
    </row>
    <row r="469" spans="2:38" s="24" customFormat="1" ht="58.5" customHeight="1" x14ac:dyDescent="0.25">
      <c r="B469" s="45">
        <v>419</v>
      </c>
      <c r="C469" s="56" t="s">
        <v>382</v>
      </c>
      <c r="D469" s="56" t="s">
        <v>1046</v>
      </c>
      <c r="E469" s="44">
        <v>7024021482</v>
      </c>
      <c r="F469" s="56" t="s">
        <v>1028</v>
      </c>
      <c r="G469" s="7">
        <v>100</v>
      </c>
      <c r="H469" s="55" t="s">
        <v>118</v>
      </c>
      <c r="I469" s="100" t="s">
        <v>119</v>
      </c>
      <c r="J469" s="70">
        <v>5150</v>
      </c>
      <c r="K469" s="70">
        <v>5610</v>
      </c>
      <c r="L469" s="70">
        <v>4252</v>
      </c>
      <c r="M469" s="70">
        <v>4019</v>
      </c>
      <c r="N469" s="70">
        <v>124377.05900000001</v>
      </c>
      <c r="O469" s="70">
        <v>124400.417</v>
      </c>
      <c r="P469" s="70">
        <v>96933.353000000003</v>
      </c>
      <c r="Q469" s="70">
        <v>103373.95599999999</v>
      </c>
      <c r="R469" s="36" t="s">
        <v>47</v>
      </c>
      <c r="S469" s="44">
        <v>391</v>
      </c>
      <c r="T469" s="44">
        <v>381</v>
      </c>
      <c r="U469" s="44">
        <v>377</v>
      </c>
      <c r="V469" s="44">
        <v>333</v>
      </c>
      <c r="W469" s="44">
        <v>7230</v>
      </c>
      <c r="X469" s="44">
        <v>7040</v>
      </c>
      <c r="Y469" s="44">
        <v>6648</v>
      </c>
      <c r="Z469" s="44">
        <v>6208</v>
      </c>
      <c r="AA469" s="109">
        <v>46314.19</v>
      </c>
      <c r="AB469" s="109">
        <v>47586.46</v>
      </c>
      <c r="AC469" s="109">
        <v>47459.43</v>
      </c>
      <c r="AD469" s="109">
        <v>45964.44</v>
      </c>
      <c r="AE469" s="85">
        <f t="shared" si="127"/>
        <v>4.1406349703123305E-2</v>
      </c>
      <c r="AF469" s="85">
        <f t="shared" si="125"/>
        <v>4.5096311855610582E-2</v>
      </c>
      <c r="AG469" s="85">
        <f t="shared" si="125"/>
        <v>4.3865190550047305E-2</v>
      </c>
      <c r="AH469" s="85">
        <f t="shared" si="125"/>
        <v>3.8878264463439907E-2</v>
      </c>
      <c r="AI469" s="85">
        <f t="shared" si="126"/>
        <v>5.4080221300138315E-2</v>
      </c>
      <c r="AJ469" s="85">
        <f t="shared" si="126"/>
        <v>5.4119318181818185E-2</v>
      </c>
      <c r="AK469" s="85">
        <f t="shared" si="126"/>
        <v>5.6708784596871238E-2</v>
      </c>
      <c r="AL469" s="85">
        <f t="shared" si="126"/>
        <v>5.364046391752577E-2</v>
      </c>
    </row>
    <row r="470" spans="2:38" s="24" customFormat="1" ht="58.5" customHeight="1" x14ac:dyDescent="0.25">
      <c r="B470" s="45">
        <v>420</v>
      </c>
      <c r="C470" s="56" t="s">
        <v>382</v>
      </c>
      <c r="D470" s="56" t="s">
        <v>1047</v>
      </c>
      <c r="E470" s="44">
        <v>7024021517</v>
      </c>
      <c r="F470" s="56" t="s">
        <v>1028</v>
      </c>
      <c r="G470" s="7">
        <v>100</v>
      </c>
      <c r="H470" s="55" t="s">
        <v>118</v>
      </c>
      <c r="I470" s="10" t="s">
        <v>119</v>
      </c>
      <c r="J470" s="70">
        <v>4548.3</v>
      </c>
      <c r="K470" s="70">
        <v>4498</v>
      </c>
      <c r="L470" s="70">
        <v>3590</v>
      </c>
      <c r="M470" s="70">
        <v>3472</v>
      </c>
      <c r="N470" s="70">
        <v>124377.05900000001</v>
      </c>
      <c r="O470" s="70">
        <v>124400.417</v>
      </c>
      <c r="P470" s="70">
        <v>96933.353000000003</v>
      </c>
      <c r="Q470" s="70">
        <v>103373.95599999999</v>
      </c>
      <c r="R470" s="36" t="s">
        <v>47</v>
      </c>
      <c r="S470" s="44">
        <v>239</v>
      </c>
      <c r="T470" s="44">
        <v>237</v>
      </c>
      <c r="U470" s="44">
        <v>216</v>
      </c>
      <c r="V470" s="44">
        <v>196</v>
      </c>
      <c r="W470" s="44">
        <v>7230</v>
      </c>
      <c r="X470" s="44">
        <v>7040</v>
      </c>
      <c r="Y470" s="44">
        <v>6648</v>
      </c>
      <c r="Z470" s="44">
        <v>6208</v>
      </c>
      <c r="AA470" s="109">
        <v>30432.728520000001</v>
      </c>
      <c r="AB470" s="109">
        <v>34665.35</v>
      </c>
      <c r="AC470" s="109">
        <v>34741.578500000003</v>
      </c>
      <c r="AD470" s="109">
        <v>35616.217799999999</v>
      </c>
      <c r="AE470" s="85">
        <f t="shared" si="127"/>
        <v>3.6568640845575873E-2</v>
      </c>
      <c r="AF470" s="85">
        <f t="shared" si="125"/>
        <v>3.6157435067118784E-2</v>
      </c>
      <c r="AG470" s="85">
        <f t="shared" si="125"/>
        <v>3.7035755897147186E-2</v>
      </c>
      <c r="AH470" s="85">
        <f t="shared" si="125"/>
        <v>3.3586796271973959E-2</v>
      </c>
      <c r="AI470" s="85">
        <f t="shared" si="126"/>
        <v>3.3056708160442601E-2</v>
      </c>
      <c r="AJ470" s="85">
        <f t="shared" si="126"/>
        <v>3.3664772727272731E-2</v>
      </c>
      <c r="AK470" s="85">
        <f t="shared" si="126"/>
        <v>3.2490974729241874E-2</v>
      </c>
      <c r="AL470" s="85">
        <f t="shared" si="126"/>
        <v>3.1572164948453607E-2</v>
      </c>
    </row>
    <row r="471" spans="2:38" s="24" customFormat="1" ht="58.5" customHeight="1" x14ac:dyDescent="0.25">
      <c r="B471" s="45">
        <v>421</v>
      </c>
      <c r="C471" s="56" t="s">
        <v>382</v>
      </c>
      <c r="D471" s="56" t="s">
        <v>1048</v>
      </c>
      <c r="E471" s="44">
        <v>7024021524</v>
      </c>
      <c r="F471" s="56" t="s">
        <v>1028</v>
      </c>
      <c r="G471" s="7">
        <v>100</v>
      </c>
      <c r="H471" s="55" t="s">
        <v>118</v>
      </c>
      <c r="I471" s="100" t="s">
        <v>119</v>
      </c>
      <c r="J471" s="70">
        <v>5329.8</v>
      </c>
      <c r="K471" s="70">
        <v>5394</v>
      </c>
      <c r="L471" s="70">
        <v>4432</v>
      </c>
      <c r="M471" s="70">
        <v>5273</v>
      </c>
      <c r="N471" s="70">
        <v>124377.05900000001</v>
      </c>
      <c r="O471" s="70">
        <v>124400.417</v>
      </c>
      <c r="P471" s="70">
        <v>96933.353000000003</v>
      </c>
      <c r="Q471" s="70">
        <v>103373.95599999999</v>
      </c>
      <c r="R471" s="36" t="s">
        <v>47</v>
      </c>
      <c r="S471" s="44">
        <v>286</v>
      </c>
      <c r="T471" s="44">
        <v>291</v>
      </c>
      <c r="U471" s="44">
        <v>284</v>
      </c>
      <c r="V471" s="44">
        <v>286</v>
      </c>
      <c r="W471" s="44">
        <v>7230</v>
      </c>
      <c r="X471" s="44">
        <v>7040</v>
      </c>
      <c r="Y471" s="44">
        <v>6648</v>
      </c>
      <c r="Z471" s="44">
        <v>6208</v>
      </c>
      <c r="AA471" s="109">
        <v>38431.78</v>
      </c>
      <c r="AB471" s="109">
        <v>40477.589999999997</v>
      </c>
      <c r="AC471" s="109">
        <v>41283.86</v>
      </c>
      <c r="AD471" s="109">
        <v>42095.16</v>
      </c>
      <c r="AE471" s="85">
        <f t="shared" si="127"/>
        <v>4.2851953912176034E-2</v>
      </c>
      <c r="AF471" s="85">
        <f t="shared" si="125"/>
        <v>4.3359983270795627E-2</v>
      </c>
      <c r="AG471" s="85">
        <f t="shared" si="125"/>
        <v>4.5722136528177248E-2</v>
      </c>
      <c r="AH471" s="85">
        <f t="shared" si="125"/>
        <v>5.1008979476416673E-2</v>
      </c>
      <c r="AI471" s="85">
        <f t="shared" si="126"/>
        <v>3.9557399723374825E-2</v>
      </c>
      <c r="AJ471" s="85">
        <f t="shared" si="126"/>
        <v>4.1335227272727273E-2</v>
      </c>
      <c r="AK471" s="85">
        <f t="shared" si="126"/>
        <v>4.2719614921780988E-2</v>
      </c>
      <c r="AL471" s="85">
        <f t="shared" si="126"/>
        <v>4.6069587628865982E-2</v>
      </c>
    </row>
    <row r="472" spans="2:38" s="24" customFormat="1" ht="58.5" customHeight="1" x14ac:dyDescent="0.25">
      <c r="B472" s="45">
        <v>422</v>
      </c>
      <c r="C472" s="56" t="s">
        <v>382</v>
      </c>
      <c r="D472" s="56" t="s">
        <v>1049</v>
      </c>
      <c r="E472" s="44">
        <v>7024016362</v>
      </c>
      <c r="F472" s="56" t="s">
        <v>1028</v>
      </c>
      <c r="G472" s="7">
        <v>100</v>
      </c>
      <c r="H472" s="55" t="s">
        <v>118</v>
      </c>
      <c r="I472" s="10" t="s">
        <v>119</v>
      </c>
      <c r="J472" s="70">
        <v>5320</v>
      </c>
      <c r="K472" s="70">
        <v>5892</v>
      </c>
      <c r="L472" s="70">
        <v>4541</v>
      </c>
      <c r="M472" s="70">
        <v>4990</v>
      </c>
      <c r="N472" s="70">
        <v>124377.05900000001</v>
      </c>
      <c r="O472" s="70">
        <v>124400.417</v>
      </c>
      <c r="P472" s="70">
        <v>96933.353000000003</v>
      </c>
      <c r="Q472" s="70">
        <v>103373.95599999999</v>
      </c>
      <c r="R472" s="36" t="s">
        <v>47</v>
      </c>
      <c r="S472" s="44">
        <v>285</v>
      </c>
      <c r="T472" s="44">
        <v>289</v>
      </c>
      <c r="U472" s="44">
        <v>284</v>
      </c>
      <c r="V472" s="44">
        <v>283</v>
      </c>
      <c r="W472" s="44">
        <v>7230</v>
      </c>
      <c r="X472" s="44">
        <v>7040</v>
      </c>
      <c r="Y472" s="44">
        <v>6648</v>
      </c>
      <c r="Z472" s="44">
        <v>6208</v>
      </c>
      <c r="AA472" s="109">
        <v>36416</v>
      </c>
      <c r="AB472" s="109">
        <v>37038.6</v>
      </c>
      <c r="AC472" s="109">
        <v>38297.96</v>
      </c>
      <c r="AD472" s="109">
        <v>40287.040000000001</v>
      </c>
      <c r="AE472" s="85">
        <f t="shared" si="127"/>
        <v>4.277316124672155E-2</v>
      </c>
      <c r="AF472" s="85">
        <f t="shared" si="125"/>
        <v>4.7363185285785654E-2</v>
      </c>
      <c r="AG472" s="85">
        <f t="shared" si="125"/>
        <v>4.6846620481600383E-2</v>
      </c>
      <c r="AH472" s="85">
        <f t="shared" si="125"/>
        <v>4.8271346024524792E-2</v>
      </c>
      <c r="AI472" s="85">
        <f t="shared" si="126"/>
        <v>3.9419087136929459E-2</v>
      </c>
      <c r="AJ472" s="85">
        <f t="shared" si="126"/>
        <v>4.1051136363636366E-2</v>
      </c>
      <c r="AK472" s="85">
        <f t="shared" si="126"/>
        <v>4.2719614921780988E-2</v>
      </c>
      <c r="AL472" s="85">
        <f t="shared" si="126"/>
        <v>4.5586340206185565E-2</v>
      </c>
    </row>
    <row r="473" spans="2:38" s="24" customFormat="1" ht="58.5" customHeight="1" x14ac:dyDescent="0.25">
      <c r="B473" s="45">
        <v>423</v>
      </c>
      <c r="C473" s="56" t="s">
        <v>382</v>
      </c>
      <c r="D473" s="56" t="s">
        <v>1050</v>
      </c>
      <c r="E473" s="44">
        <v>7024013731</v>
      </c>
      <c r="F473" s="56" t="s">
        <v>1028</v>
      </c>
      <c r="G473" s="7">
        <v>100</v>
      </c>
      <c r="H473" s="55" t="s">
        <v>1051</v>
      </c>
      <c r="I473" s="55" t="s">
        <v>1052</v>
      </c>
      <c r="J473" s="70">
        <v>842.3</v>
      </c>
      <c r="K473" s="70">
        <v>991.7</v>
      </c>
      <c r="L473" s="70">
        <v>647.4</v>
      </c>
      <c r="M473" s="70">
        <v>911.2</v>
      </c>
      <c r="N473" s="70">
        <f>J473+J474+J477+J478+J479+J480+J481+J482+J483+J484+J485+J489+J490+J486+J487+J488</f>
        <v>20070.95</v>
      </c>
      <c r="O473" s="70">
        <f>K473+K474+K477+K478+K479+K480+K481+K482+K483+K484+K485+K489+K490+K486+K487+K488</f>
        <v>21097.84</v>
      </c>
      <c r="P473" s="70">
        <f>L473+L474+L477+L478+L479+L480+L481+L482+L483+L484+L485+L489+L490+L486+L487+L488</f>
        <v>12663.34</v>
      </c>
      <c r="Q473" s="70">
        <v>16894.95</v>
      </c>
      <c r="R473" s="36" t="s">
        <v>47</v>
      </c>
      <c r="S473" s="44">
        <v>945</v>
      </c>
      <c r="T473" s="44">
        <v>949</v>
      </c>
      <c r="U473" s="44">
        <v>964</v>
      </c>
      <c r="V473" s="44">
        <v>1062</v>
      </c>
      <c r="W473" s="72">
        <v>5861</v>
      </c>
      <c r="X473" s="90">
        <v>6108</v>
      </c>
      <c r="Y473" s="90">
        <v>5562</v>
      </c>
      <c r="Z473" s="90">
        <v>5709</v>
      </c>
      <c r="AA473" s="109">
        <v>71623.771739999996</v>
      </c>
      <c r="AB473" s="109">
        <v>73871.101760000005</v>
      </c>
      <c r="AC473" s="109">
        <v>79994.930240000002</v>
      </c>
      <c r="AD473" s="109">
        <v>88210.161240000001</v>
      </c>
      <c r="AE473" s="85">
        <f>J473/N473</f>
        <v>4.1966125170956027E-2</v>
      </c>
      <c r="AF473" s="85">
        <f>K473/O473</f>
        <v>4.7004811866996815E-2</v>
      </c>
      <c r="AG473" s="85">
        <f t="shared" si="125"/>
        <v>5.1123953080308981E-2</v>
      </c>
      <c r="AH473" s="85">
        <f t="shared" si="125"/>
        <v>5.3933275919727491E-2</v>
      </c>
      <c r="AI473" s="85">
        <f>S473/W473</f>
        <v>0.16123528408121482</v>
      </c>
      <c r="AJ473" s="85">
        <f>T473/X473</f>
        <v>0.15537000654878846</v>
      </c>
      <c r="AK473" s="85">
        <f t="shared" si="126"/>
        <v>0.17331895001797915</v>
      </c>
      <c r="AL473" s="85">
        <f t="shared" si="126"/>
        <v>0.18602207041513399</v>
      </c>
    </row>
    <row r="474" spans="2:38" s="24" customFormat="1" ht="58.5" customHeight="1" x14ac:dyDescent="0.25">
      <c r="B474" s="45">
        <v>424</v>
      </c>
      <c r="C474" s="56" t="s">
        <v>382</v>
      </c>
      <c r="D474" s="56" t="s">
        <v>1053</v>
      </c>
      <c r="E474" s="44">
        <v>7024013636</v>
      </c>
      <c r="F474" s="56" t="s">
        <v>1028</v>
      </c>
      <c r="G474" s="7">
        <v>100</v>
      </c>
      <c r="H474" s="55" t="s">
        <v>1051</v>
      </c>
      <c r="I474" s="100" t="s">
        <v>131</v>
      </c>
      <c r="J474" s="70">
        <v>88.6</v>
      </c>
      <c r="K474" s="70">
        <v>275.3</v>
      </c>
      <c r="L474" s="70">
        <v>61.4</v>
      </c>
      <c r="M474" s="70">
        <v>179.1</v>
      </c>
      <c r="N474" s="70">
        <v>20070.95</v>
      </c>
      <c r="O474" s="70">
        <v>21097.84</v>
      </c>
      <c r="P474" s="70">
        <v>12663.34</v>
      </c>
      <c r="Q474" s="70">
        <v>16894.95</v>
      </c>
      <c r="R474" s="36" t="s">
        <v>275</v>
      </c>
      <c r="S474" s="44">
        <v>594</v>
      </c>
      <c r="T474" s="44">
        <v>592</v>
      </c>
      <c r="U474" s="44">
        <v>587</v>
      </c>
      <c r="V474" s="44">
        <v>580</v>
      </c>
      <c r="W474" s="72">
        <v>5861</v>
      </c>
      <c r="X474" s="90">
        <v>6108</v>
      </c>
      <c r="Y474" s="90">
        <v>5562</v>
      </c>
      <c r="Z474" s="90">
        <v>5709</v>
      </c>
      <c r="AA474" s="109">
        <v>57249</v>
      </c>
      <c r="AB474" s="109">
        <v>59570.400000000001</v>
      </c>
      <c r="AC474" s="109">
        <v>63613.2</v>
      </c>
      <c r="AD474" s="109">
        <v>70926.7</v>
      </c>
      <c r="AE474" s="85">
        <f>J474/N474</f>
        <v>4.4143401283945199E-3</v>
      </c>
      <c r="AF474" s="85">
        <f t="shared" si="125"/>
        <v>1.3048729159003956E-2</v>
      </c>
      <c r="AG474" s="85">
        <f t="shared" si="125"/>
        <v>4.8486418275115409E-3</v>
      </c>
      <c r="AH474" s="85">
        <f t="shared" si="125"/>
        <v>1.0600800831017552E-2</v>
      </c>
      <c r="AI474" s="85">
        <f t="shared" si="126"/>
        <v>0.10134789285104931</v>
      </c>
      <c r="AJ474" s="85">
        <f t="shared" si="126"/>
        <v>9.6922069417157822E-2</v>
      </c>
      <c r="AK474" s="85">
        <f t="shared" si="126"/>
        <v>0.10553757641136281</v>
      </c>
      <c r="AL474" s="85">
        <f t="shared" si="126"/>
        <v>0.10159397442634437</v>
      </c>
    </row>
    <row r="475" spans="2:38" s="24" customFormat="1" ht="58.5" customHeight="1" x14ac:dyDescent="0.25">
      <c r="B475" s="45">
        <v>425</v>
      </c>
      <c r="C475" s="56" t="s">
        <v>382</v>
      </c>
      <c r="D475" s="56" t="s">
        <v>1054</v>
      </c>
      <c r="E475" s="44">
        <v>7024015866</v>
      </c>
      <c r="F475" s="56" t="s">
        <v>1028</v>
      </c>
      <c r="G475" s="7">
        <v>100</v>
      </c>
      <c r="H475" s="55" t="s">
        <v>1051</v>
      </c>
      <c r="I475" s="100" t="s">
        <v>1055</v>
      </c>
      <c r="J475" s="70" t="s">
        <v>129</v>
      </c>
      <c r="K475" s="70" t="s">
        <v>129</v>
      </c>
      <c r="L475" s="70" t="s">
        <v>129</v>
      </c>
      <c r="M475" s="70" t="s">
        <v>129</v>
      </c>
      <c r="N475" s="70" t="s">
        <v>129</v>
      </c>
      <c r="O475" s="70" t="s">
        <v>129</v>
      </c>
      <c r="P475" s="70" t="s">
        <v>129</v>
      </c>
      <c r="Q475" s="70" t="s">
        <v>129</v>
      </c>
      <c r="R475" s="36" t="s">
        <v>47</v>
      </c>
      <c r="S475" s="44">
        <v>91</v>
      </c>
      <c r="T475" s="44">
        <v>84</v>
      </c>
      <c r="U475" s="44">
        <v>92</v>
      </c>
      <c r="V475" s="44">
        <v>84</v>
      </c>
      <c r="W475" s="72">
        <v>5861</v>
      </c>
      <c r="X475" s="90">
        <v>6108</v>
      </c>
      <c r="Y475" s="90">
        <v>5562</v>
      </c>
      <c r="Z475" s="90">
        <v>5709</v>
      </c>
      <c r="AA475" s="109">
        <v>24816.6083</v>
      </c>
      <c r="AB475" s="109">
        <v>26399.109899999999</v>
      </c>
      <c r="AC475" s="109">
        <v>33173.909090000001</v>
      </c>
      <c r="AD475" s="109">
        <v>38523.99699</v>
      </c>
      <c r="AE475" s="85" t="s">
        <v>48</v>
      </c>
      <c r="AF475" s="85" t="s">
        <v>48</v>
      </c>
      <c r="AG475" s="85" t="s">
        <v>48</v>
      </c>
      <c r="AH475" s="85" t="s">
        <v>48</v>
      </c>
      <c r="AI475" s="85">
        <f t="shared" si="126"/>
        <v>1.5526360689302167E-2</v>
      </c>
      <c r="AJ475" s="85">
        <f>T475/X475</f>
        <v>1.37524557956778E-2</v>
      </c>
      <c r="AK475" s="85">
        <f t="shared" si="126"/>
        <v>1.6540812657317511E-2</v>
      </c>
      <c r="AL475" s="85">
        <f>V475/Z475</f>
        <v>1.4713610089332634E-2</v>
      </c>
    </row>
    <row r="476" spans="2:38" s="24" customFormat="1" ht="58.5" customHeight="1" x14ac:dyDescent="0.25">
      <c r="B476" s="45">
        <v>426</v>
      </c>
      <c r="C476" s="56" t="s">
        <v>382</v>
      </c>
      <c r="D476" s="56" t="s">
        <v>1056</v>
      </c>
      <c r="E476" s="44">
        <v>7024009319</v>
      </c>
      <c r="F476" s="56" t="s">
        <v>1028</v>
      </c>
      <c r="G476" s="7">
        <v>100</v>
      </c>
      <c r="H476" s="55" t="s">
        <v>1051</v>
      </c>
      <c r="I476" s="100" t="s">
        <v>136</v>
      </c>
      <c r="J476" s="70" t="s">
        <v>129</v>
      </c>
      <c r="K476" s="70" t="s">
        <v>129</v>
      </c>
      <c r="L476" s="70" t="s">
        <v>129</v>
      </c>
      <c r="M476" s="70" t="s">
        <v>129</v>
      </c>
      <c r="N476" s="70" t="s">
        <v>129</v>
      </c>
      <c r="O476" s="70" t="s">
        <v>129</v>
      </c>
      <c r="P476" s="70" t="s">
        <v>129</v>
      </c>
      <c r="Q476" s="70" t="s">
        <v>129</v>
      </c>
      <c r="R476" s="68" t="s">
        <v>47</v>
      </c>
      <c r="S476" s="90">
        <v>122</v>
      </c>
      <c r="T476" s="90">
        <v>121</v>
      </c>
      <c r="U476" s="90">
        <v>125</v>
      </c>
      <c r="V476" s="90">
        <v>125</v>
      </c>
      <c r="W476" s="72">
        <v>5861</v>
      </c>
      <c r="X476" s="90">
        <v>6108</v>
      </c>
      <c r="Y476" s="90">
        <v>5562</v>
      </c>
      <c r="Z476" s="90">
        <v>5709</v>
      </c>
      <c r="AA476" s="109">
        <v>52330.02</v>
      </c>
      <c r="AB476" s="109">
        <v>54984.05</v>
      </c>
      <c r="AC476" s="109">
        <v>61540.19</v>
      </c>
      <c r="AD476" s="109">
        <v>59821.32</v>
      </c>
      <c r="AE476" s="85" t="s">
        <v>48</v>
      </c>
      <c r="AF476" s="85" t="s">
        <v>48</v>
      </c>
      <c r="AG476" s="85" t="s">
        <v>48</v>
      </c>
      <c r="AH476" s="85" t="s">
        <v>48</v>
      </c>
      <c r="AI476" s="85">
        <f t="shared" si="126"/>
        <v>2.0815560484558949E-2</v>
      </c>
      <c r="AJ476" s="85">
        <f t="shared" si="126"/>
        <v>1.9810085134250165E-2</v>
      </c>
      <c r="AK476" s="85">
        <f t="shared" si="126"/>
        <v>2.2473930240920533E-2</v>
      </c>
      <c r="AL476" s="85">
        <f t="shared" si="126"/>
        <v>2.1895253109125941E-2</v>
      </c>
    </row>
    <row r="477" spans="2:38" s="24" customFormat="1" ht="58.5" customHeight="1" x14ac:dyDescent="0.25">
      <c r="B477" s="45">
        <v>427</v>
      </c>
      <c r="C477" s="56" t="s">
        <v>382</v>
      </c>
      <c r="D477" s="56" t="s">
        <v>1057</v>
      </c>
      <c r="E477" s="44">
        <v>7024009301</v>
      </c>
      <c r="F477" s="56" t="s">
        <v>1028</v>
      </c>
      <c r="G477" s="7">
        <v>100</v>
      </c>
      <c r="H477" s="55" t="s">
        <v>1051</v>
      </c>
      <c r="I477" s="100" t="s">
        <v>131</v>
      </c>
      <c r="J477" s="70">
        <v>542</v>
      </c>
      <c r="K477" s="70">
        <v>724</v>
      </c>
      <c r="L477" s="70">
        <v>542</v>
      </c>
      <c r="M477" s="70">
        <v>981</v>
      </c>
      <c r="N477" s="70">
        <v>20070.95</v>
      </c>
      <c r="O477" s="70">
        <v>21097.84</v>
      </c>
      <c r="P477" s="70">
        <v>12663.34</v>
      </c>
      <c r="Q477" s="70">
        <v>16894.95</v>
      </c>
      <c r="R477" s="68" t="s">
        <v>47</v>
      </c>
      <c r="S477" s="44">
        <v>180</v>
      </c>
      <c r="T477" s="44">
        <v>393</v>
      </c>
      <c r="U477" s="44">
        <v>217</v>
      </c>
      <c r="V477" s="44">
        <v>205</v>
      </c>
      <c r="W477" s="72">
        <v>5861</v>
      </c>
      <c r="X477" s="90">
        <v>6108</v>
      </c>
      <c r="Y477" s="90">
        <v>5562</v>
      </c>
      <c r="Z477" s="90">
        <v>5709</v>
      </c>
      <c r="AA477" s="109">
        <v>38665.760000000002</v>
      </c>
      <c r="AB477" s="109">
        <v>38900.76</v>
      </c>
      <c r="AC477" s="109">
        <v>41464.94</v>
      </c>
      <c r="AD477" s="109">
        <v>45468.19</v>
      </c>
      <c r="AE477" s="85">
        <f t="shared" si="127"/>
        <v>2.7004202591307338E-2</v>
      </c>
      <c r="AF477" s="85">
        <f t="shared" si="125"/>
        <v>3.4316309157714726E-2</v>
      </c>
      <c r="AG477" s="85">
        <f t="shared" si="125"/>
        <v>4.280071450344064E-2</v>
      </c>
      <c r="AH477" s="85">
        <f t="shared" si="125"/>
        <v>5.8064687968890111E-2</v>
      </c>
      <c r="AI477" s="85">
        <f t="shared" si="126"/>
        <v>3.0711482682136155E-2</v>
      </c>
      <c r="AJ477" s="85">
        <f t="shared" si="126"/>
        <v>6.4341846758349711E-2</v>
      </c>
      <c r="AK477" s="85">
        <f t="shared" si="126"/>
        <v>3.9014742898238045E-2</v>
      </c>
      <c r="AL477" s="85">
        <f t="shared" si="126"/>
        <v>3.5908215098966544E-2</v>
      </c>
    </row>
    <row r="478" spans="2:38" s="24" customFormat="1" ht="58.5" customHeight="1" x14ac:dyDescent="0.25">
      <c r="B478" s="45">
        <v>428</v>
      </c>
      <c r="C478" s="56" t="s">
        <v>382</v>
      </c>
      <c r="D478" s="56" t="s">
        <v>1058</v>
      </c>
      <c r="E478" s="44">
        <v>7024015680</v>
      </c>
      <c r="F478" s="56" t="s">
        <v>1028</v>
      </c>
      <c r="G478" s="7">
        <v>100</v>
      </c>
      <c r="H478" s="55" t="s">
        <v>1051</v>
      </c>
      <c r="I478" s="100" t="s">
        <v>131</v>
      </c>
      <c r="J478" s="70">
        <v>1286</v>
      </c>
      <c r="K478" s="70">
        <v>1235.8</v>
      </c>
      <c r="L478" s="70">
        <v>518.20000000000005</v>
      </c>
      <c r="M478" s="70">
        <v>772.5</v>
      </c>
      <c r="N478" s="70">
        <v>20070.95</v>
      </c>
      <c r="O478" s="70">
        <v>21097.84</v>
      </c>
      <c r="P478" s="70">
        <v>12663.34</v>
      </c>
      <c r="Q478" s="70">
        <v>16894.95</v>
      </c>
      <c r="R478" s="36" t="s">
        <v>275</v>
      </c>
      <c r="S478" s="44">
        <v>162</v>
      </c>
      <c r="T478" s="44">
        <v>101</v>
      </c>
      <c r="U478" s="44">
        <v>86</v>
      </c>
      <c r="V478" s="44">
        <v>55</v>
      </c>
      <c r="W478" s="72">
        <v>5861</v>
      </c>
      <c r="X478" s="90">
        <v>6108</v>
      </c>
      <c r="Y478" s="90">
        <v>5562</v>
      </c>
      <c r="Z478" s="90">
        <v>5709</v>
      </c>
      <c r="AA478" s="109">
        <v>40545.910000000003</v>
      </c>
      <c r="AB478" s="109">
        <v>40466.5</v>
      </c>
      <c r="AC478" s="109">
        <v>45366.32</v>
      </c>
      <c r="AD478" s="109">
        <v>51340.56</v>
      </c>
      <c r="AE478" s="85">
        <f t="shared" si="127"/>
        <v>6.4072702089338074E-2</v>
      </c>
      <c r="AF478" s="85">
        <f t="shared" si="125"/>
        <v>5.8574716653458363E-2</v>
      </c>
      <c r="AG478" s="85">
        <f t="shared" si="125"/>
        <v>4.0921273534470372E-2</v>
      </c>
      <c r="AH478" s="85">
        <f t="shared" si="125"/>
        <v>4.5723722177337014E-2</v>
      </c>
      <c r="AI478" s="85">
        <f t="shared" si="126"/>
        <v>2.7640334413922538E-2</v>
      </c>
      <c r="AJ478" s="85">
        <f t="shared" si="126"/>
        <v>1.653569089718402E-2</v>
      </c>
      <c r="AK478" s="85">
        <f t="shared" si="126"/>
        <v>1.5462064005753326E-2</v>
      </c>
      <c r="AL478" s="85">
        <f t="shared" si="126"/>
        <v>9.6339113680154135E-3</v>
      </c>
    </row>
    <row r="479" spans="2:38" s="24" customFormat="1" ht="58.5" customHeight="1" x14ac:dyDescent="0.25">
      <c r="B479" s="45">
        <v>429</v>
      </c>
      <c r="C479" s="56" t="s">
        <v>382</v>
      </c>
      <c r="D479" s="56" t="s">
        <v>1059</v>
      </c>
      <c r="E479" s="44">
        <v>7024015827</v>
      </c>
      <c r="F479" s="56" t="s">
        <v>1028</v>
      </c>
      <c r="G479" s="7">
        <v>100</v>
      </c>
      <c r="H479" s="55" t="s">
        <v>1051</v>
      </c>
      <c r="I479" s="100" t="s">
        <v>131</v>
      </c>
      <c r="J479" s="70">
        <v>524</v>
      </c>
      <c r="K479" s="70">
        <v>818</v>
      </c>
      <c r="L479" s="70">
        <v>423</v>
      </c>
      <c r="M479" s="70">
        <v>737</v>
      </c>
      <c r="N479" s="70">
        <v>20070.95</v>
      </c>
      <c r="O479" s="70">
        <v>21097.84</v>
      </c>
      <c r="P479" s="70">
        <v>12663.34</v>
      </c>
      <c r="Q479" s="70">
        <v>16894.95</v>
      </c>
      <c r="R479" s="36" t="s">
        <v>275</v>
      </c>
      <c r="S479" s="44">
        <v>68</v>
      </c>
      <c r="T479" s="44">
        <v>65</v>
      </c>
      <c r="U479" s="44">
        <v>60</v>
      </c>
      <c r="V479" s="44">
        <v>59</v>
      </c>
      <c r="W479" s="72">
        <v>5861</v>
      </c>
      <c r="X479" s="90">
        <v>6108</v>
      </c>
      <c r="Y479" s="90">
        <v>5562</v>
      </c>
      <c r="Z479" s="90">
        <v>5709</v>
      </c>
      <c r="AA479" s="109">
        <v>42012.509610000001</v>
      </c>
      <c r="AB479" s="109">
        <v>44635.714630000002</v>
      </c>
      <c r="AC479" s="109">
        <v>47829.560259999998</v>
      </c>
      <c r="AD479" s="109">
        <v>52751.521560000001</v>
      </c>
      <c r="AE479" s="85">
        <f t="shared" si="127"/>
        <v>2.6107384055064659E-2</v>
      </c>
      <c r="AF479" s="85">
        <f t="shared" si="125"/>
        <v>3.87717415621694E-2</v>
      </c>
      <c r="AG479" s="85">
        <f t="shared" si="125"/>
        <v>3.3403509658589285E-2</v>
      </c>
      <c r="AH479" s="85">
        <f t="shared" si="125"/>
        <v>4.362250258213253E-2</v>
      </c>
      <c r="AI479" s="85">
        <f t="shared" si="126"/>
        <v>1.1602115679918102E-2</v>
      </c>
      <c r="AJ479" s="85">
        <f t="shared" si="126"/>
        <v>1.0641781270464964E-2</v>
      </c>
      <c r="AK479" s="85">
        <f t="shared" si="126"/>
        <v>1.0787486515641856E-2</v>
      </c>
      <c r="AL479" s="85">
        <f t="shared" si="126"/>
        <v>1.0334559467507444E-2</v>
      </c>
    </row>
    <row r="480" spans="2:38" s="24" customFormat="1" ht="58.5" customHeight="1" x14ac:dyDescent="0.25">
      <c r="B480" s="45">
        <v>430</v>
      </c>
      <c r="C480" s="56" t="s">
        <v>382</v>
      </c>
      <c r="D480" s="56" t="s">
        <v>1060</v>
      </c>
      <c r="E480" s="44">
        <v>7024027702</v>
      </c>
      <c r="F480" s="56" t="s">
        <v>1028</v>
      </c>
      <c r="G480" s="7">
        <v>100</v>
      </c>
      <c r="H480" s="55" t="s">
        <v>1051</v>
      </c>
      <c r="I480" s="100" t="s">
        <v>131</v>
      </c>
      <c r="J480" s="70">
        <v>515</v>
      </c>
      <c r="K480" s="70">
        <v>429</v>
      </c>
      <c r="L480" s="70">
        <v>176</v>
      </c>
      <c r="M480" s="70">
        <v>195</v>
      </c>
      <c r="N480" s="70">
        <v>20070.95</v>
      </c>
      <c r="O480" s="70">
        <v>21097.84</v>
      </c>
      <c r="P480" s="70">
        <v>12663.34</v>
      </c>
      <c r="Q480" s="70">
        <v>16894.95</v>
      </c>
      <c r="R480" s="36" t="s">
        <v>47</v>
      </c>
      <c r="S480" s="44">
        <v>105</v>
      </c>
      <c r="T480" s="44">
        <v>60</v>
      </c>
      <c r="U480" s="44">
        <v>26</v>
      </c>
      <c r="V480" s="44">
        <v>15</v>
      </c>
      <c r="W480" s="72">
        <v>5861</v>
      </c>
      <c r="X480" s="90">
        <v>6108</v>
      </c>
      <c r="Y480" s="90">
        <v>5562</v>
      </c>
      <c r="Z480" s="90">
        <v>5709</v>
      </c>
      <c r="AA480" s="109">
        <v>34260.345439999997</v>
      </c>
      <c r="AB480" s="109">
        <v>37473.096680000002</v>
      </c>
      <c r="AC480" s="109">
        <v>44734.43129</v>
      </c>
      <c r="AD480" s="109">
        <v>48000.154240000003</v>
      </c>
      <c r="AE480" s="85">
        <f t="shared" si="127"/>
        <v>2.5658974786943317E-2</v>
      </c>
      <c r="AF480" s="85">
        <f t="shared" si="125"/>
        <v>2.0333835122458035E-2</v>
      </c>
      <c r="AG480" s="85">
        <f t="shared" si="125"/>
        <v>1.3898386997427219E-2</v>
      </c>
      <c r="AH480" s="85">
        <f t="shared" si="125"/>
        <v>1.1541910452531673E-2</v>
      </c>
      <c r="AI480" s="85">
        <f t="shared" si="126"/>
        <v>1.7915031564579423E-2</v>
      </c>
      <c r="AJ480" s="85">
        <f t="shared" si="126"/>
        <v>9.823182711198428E-3</v>
      </c>
      <c r="AK480" s="85">
        <f t="shared" si="126"/>
        <v>4.6745774901114706E-3</v>
      </c>
      <c r="AL480" s="85">
        <f t="shared" si="126"/>
        <v>2.627430373095113E-3</v>
      </c>
    </row>
    <row r="481" spans="2:38" s="24" customFormat="1" ht="58.5" customHeight="1" x14ac:dyDescent="0.25">
      <c r="B481" s="45">
        <v>431</v>
      </c>
      <c r="C481" s="56" t="s">
        <v>382</v>
      </c>
      <c r="D481" s="56" t="s">
        <v>1061</v>
      </c>
      <c r="E481" s="44">
        <v>7024015841</v>
      </c>
      <c r="F481" s="56" t="s">
        <v>1028</v>
      </c>
      <c r="G481" s="7">
        <v>100</v>
      </c>
      <c r="H481" s="55" t="s">
        <v>1051</v>
      </c>
      <c r="I481" s="10" t="s">
        <v>1062</v>
      </c>
      <c r="J481" s="70">
        <v>2586.8000000000002</v>
      </c>
      <c r="K481" s="70">
        <v>2440.1</v>
      </c>
      <c r="L481" s="70">
        <v>1484.8</v>
      </c>
      <c r="M481" s="70">
        <v>1847.9</v>
      </c>
      <c r="N481" s="70">
        <v>20070.95</v>
      </c>
      <c r="O481" s="70">
        <v>21097.84</v>
      </c>
      <c r="P481" s="70">
        <v>12663.34</v>
      </c>
      <c r="Q481" s="70">
        <v>16894.95</v>
      </c>
      <c r="R481" s="36" t="s">
        <v>47</v>
      </c>
      <c r="S481" s="44">
        <v>1100</v>
      </c>
      <c r="T481" s="44">
        <v>1146</v>
      </c>
      <c r="U481" s="44">
        <v>1184</v>
      </c>
      <c r="V481" s="44">
        <v>1189</v>
      </c>
      <c r="W481" s="72">
        <v>5861</v>
      </c>
      <c r="X481" s="90">
        <v>6108</v>
      </c>
      <c r="Y481" s="90">
        <v>5562</v>
      </c>
      <c r="Z481" s="90">
        <v>5709</v>
      </c>
      <c r="AA481" s="109">
        <v>79277.399999999994</v>
      </c>
      <c r="AB481" s="109">
        <v>82289.5</v>
      </c>
      <c r="AC481" s="109">
        <v>85910.7</v>
      </c>
      <c r="AD481" s="109">
        <v>91865.3</v>
      </c>
      <c r="AE481" s="85">
        <f t="shared" si="127"/>
        <v>0.12888278830847569</v>
      </c>
      <c r="AF481" s="85">
        <f t="shared" si="125"/>
        <v>0.11565638946925372</v>
      </c>
      <c r="AG481" s="85">
        <f t="shared" si="125"/>
        <v>0.11725184666920417</v>
      </c>
      <c r="AH481" s="85">
        <f t="shared" si="125"/>
        <v>0.10937587859093989</v>
      </c>
      <c r="AI481" s="85">
        <f t="shared" si="126"/>
        <v>0.18768128305749873</v>
      </c>
      <c r="AJ481" s="85">
        <f t="shared" si="126"/>
        <v>0.18762278978388999</v>
      </c>
      <c r="AK481" s="85">
        <f t="shared" si="126"/>
        <v>0.21287306724199928</v>
      </c>
      <c r="AL481" s="85">
        <f t="shared" si="126"/>
        <v>0.20826764757400595</v>
      </c>
    </row>
    <row r="482" spans="2:38" s="24" customFormat="1" ht="58.5" customHeight="1" x14ac:dyDescent="0.25">
      <c r="B482" s="45">
        <v>432</v>
      </c>
      <c r="C482" s="56" t="s">
        <v>382</v>
      </c>
      <c r="D482" s="56" t="s">
        <v>1063</v>
      </c>
      <c r="E482" s="44">
        <v>7024015760</v>
      </c>
      <c r="F482" s="56" t="s">
        <v>1028</v>
      </c>
      <c r="G482" s="7">
        <v>100</v>
      </c>
      <c r="H482" s="55" t="s">
        <v>1051</v>
      </c>
      <c r="I482" s="100" t="s">
        <v>131</v>
      </c>
      <c r="J482" s="70">
        <v>2643</v>
      </c>
      <c r="K482" s="70">
        <v>2290</v>
      </c>
      <c r="L482" s="70">
        <v>997</v>
      </c>
      <c r="M482" s="70">
        <v>1323</v>
      </c>
      <c r="N482" s="70">
        <v>20070.95</v>
      </c>
      <c r="O482" s="70">
        <v>21097.84</v>
      </c>
      <c r="P482" s="70">
        <v>12663.34</v>
      </c>
      <c r="Q482" s="70">
        <v>16894.95</v>
      </c>
      <c r="R482" s="36" t="s">
        <v>47</v>
      </c>
      <c r="S482" s="44">
        <v>346</v>
      </c>
      <c r="T482" s="44">
        <v>313</v>
      </c>
      <c r="U482" s="44">
        <v>136</v>
      </c>
      <c r="V482" s="44">
        <v>242</v>
      </c>
      <c r="W482" s="72">
        <v>5861</v>
      </c>
      <c r="X482" s="90">
        <v>6108</v>
      </c>
      <c r="Y482" s="90">
        <v>5562</v>
      </c>
      <c r="Z482" s="90">
        <v>5709</v>
      </c>
      <c r="AA482" s="109">
        <v>56472.389000000003</v>
      </c>
      <c r="AB482" s="109">
        <v>56780.887999999999</v>
      </c>
      <c r="AC482" s="109">
        <v>59012.675999999999</v>
      </c>
      <c r="AD482" s="109">
        <v>67355.486000000004</v>
      </c>
      <c r="AE482" s="85">
        <f t="shared" si="127"/>
        <v>0.13168285507163338</v>
      </c>
      <c r="AF482" s="85">
        <f t="shared" si="125"/>
        <v>0.10854191708724685</v>
      </c>
      <c r="AG482" s="85">
        <f t="shared" si="125"/>
        <v>7.8731203616107595E-2</v>
      </c>
      <c r="AH482" s="85">
        <f t="shared" si="125"/>
        <v>7.8307423224099504E-2</v>
      </c>
      <c r="AI482" s="85">
        <f t="shared" si="126"/>
        <v>5.9034294488995054E-2</v>
      </c>
      <c r="AJ482" s="85">
        <f t="shared" si="126"/>
        <v>5.1244269810085133E-2</v>
      </c>
      <c r="AK482" s="85">
        <f t="shared" si="126"/>
        <v>2.4451636102121539E-2</v>
      </c>
      <c r="AL482" s="85">
        <f t="shared" si="126"/>
        <v>4.238921001926782E-2</v>
      </c>
    </row>
    <row r="483" spans="2:38" s="24" customFormat="1" ht="58.5" customHeight="1" x14ac:dyDescent="0.25">
      <c r="B483" s="45">
        <v>433</v>
      </c>
      <c r="C483" s="56" t="s">
        <v>382</v>
      </c>
      <c r="D483" s="56" t="s">
        <v>1064</v>
      </c>
      <c r="E483" s="44">
        <v>7024013668</v>
      </c>
      <c r="F483" s="56" t="s">
        <v>1028</v>
      </c>
      <c r="G483" s="7">
        <v>100</v>
      </c>
      <c r="H483" s="55" t="s">
        <v>1051</v>
      </c>
      <c r="I483" s="100" t="s">
        <v>131</v>
      </c>
      <c r="J483" s="70">
        <v>1424</v>
      </c>
      <c r="K483" s="70">
        <v>1688</v>
      </c>
      <c r="L483" s="70">
        <v>1402</v>
      </c>
      <c r="M483" s="70">
        <v>1728</v>
      </c>
      <c r="N483" s="70">
        <v>20070.95</v>
      </c>
      <c r="O483" s="70">
        <v>21097.84</v>
      </c>
      <c r="P483" s="70">
        <v>12663.34</v>
      </c>
      <c r="Q483" s="70">
        <v>16894.95</v>
      </c>
      <c r="R483" s="36" t="s">
        <v>275</v>
      </c>
      <c r="S483" s="44">
        <v>515</v>
      </c>
      <c r="T483" s="44">
        <v>605</v>
      </c>
      <c r="U483" s="44">
        <v>504</v>
      </c>
      <c r="V483" s="44">
        <v>442</v>
      </c>
      <c r="W483" s="72">
        <v>5861</v>
      </c>
      <c r="X483" s="90">
        <v>6108</v>
      </c>
      <c r="Y483" s="90">
        <v>5562</v>
      </c>
      <c r="Z483" s="90">
        <v>5709</v>
      </c>
      <c r="AA483" s="109">
        <v>54674.471550000002</v>
      </c>
      <c r="AB483" s="109">
        <v>57997.869050000001</v>
      </c>
      <c r="AC483" s="109">
        <v>60809.091</v>
      </c>
      <c r="AD483" s="109">
        <v>66174.485610000003</v>
      </c>
      <c r="AE483" s="85">
        <f t="shared" si="127"/>
        <v>7.0948310867198605E-2</v>
      </c>
      <c r="AF483" s="85">
        <f t="shared" si="125"/>
        <v>8.0008190411909472E-2</v>
      </c>
      <c r="AG483" s="85">
        <f t="shared" si="125"/>
        <v>0.11071328733177818</v>
      </c>
      <c r="AH483" s="85">
        <f t="shared" si="125"/>
        <v>0.10227908339474222</v>
      </c>
      <c r="AI483" s="85">
        <f t="shared" si="126"/>
        <v>8.7868964340556216E-2</v>
      </c>
      <c r="AJ483" s="85">
        <f t="shared" si="126"/>
        <v>9.9050425671250816E-2</v>
      </c>
      <c r="AK483" s="85">
        <f t="shared" si="126"/>
        <v>9.0614886731391592E-2</v>
      </c>
      <c r="AL483" s="85">
        <f t="shared" si="126"/>
        <v>7.7421614993869334E-2</v>
      </c>
    </row>
    <row r="484" spans="2:38" s="24" customFormat="1" ht="58.5" customHeight="1" x14ac:dyDescent="0.25">
      <c r="B484" s="45">
        <v>434</v>
      </c>
      <c r="C484" s="56" t="s">
        <v>382</v>
      </c>
      <c r="D484" s="56" t="s">
        <v>1065</v>
      </c>
      <c r="E484" s="44">
        <v>7024013643</v>
      </c>
      <c r="F484" s="56" t="s">
        <v>1028</v>
      </c>
      <c r="G484" s="7">
        <v>100</v>
      </c>
      <c r="H484" s="55" t="s">
        <v>1051</v>
      </c>
      <c r="I484" s="100" t="s">
        <v>131</v>
      </c>
      <c r="J484" s="70">
        <v>450.3</v>
      </c>
      <c r="K484" s="70">
        <v>423.6</v>
      </c>
      <c r="L484" s="70">
        <v>242.5</v>
      </c>
      <c r="M484" s="70">
        <v>494.4</v>
      </c>
      <c r="N484" s="70">
        <v>20070.95</v>
      </c>
      <c r="O484" s="70">
        <v>21097.84</v>
      </c>
      <c r="P484" s="70">
        <v>12663.34</v>
      </c>
      <c r="Q484" s="70">
        <v>16894.95</v>
      </c>
      <c r="R484" s="36" t="s">
        <v>275</v>
      </c>
      <c r="S484" s="44">
        <v>156</v>
      </c>
      <c r="T484" s="44">
        <v>138</v>
      </c>
      <c r="U484" s="44">
        <v>133</v>
      </c>
      <c r="V484" s="44">
        <v>211</v>
      </c>
      <c r="W484" s="72">
        <v>5861</v>
      </c>
      <c r="X484" s="90">
        <v>6108</v>
      </c>
      <c r="Y484" s="90">
        <v>5562</v>
      </c>
      <c r="Z484" s="90">
        <v>5709</v>
      </c>
      <c r="AA484" s="109">
        <v>58096.43763</v>
      </c>
      <c r="AB484" s="109">
        <v>62708.940799999997</v>
      </c>
      <c r="AC484" s="109">
        <v>65885.579089999999</v>
      </c>
      <c r="AD484" s="109">
        <v>70699.253569999986</v>
      </c>
      <c r="AE484" s="85">
        <f t="shared" si="127"/>
        <v>2.2435410381671021E-2</v>
      </c>
      <c r="AF484" s="85">
        <f t="shared" si="125"/>
        <v>2.0077884750287236E-2</v>
      </c>
      <c r="AG484" s="85">
        <f t="shared" si="125"/>
        <v>1.9149766175432389E-2</v>
      </c>
      <c r="AH484" s="85">
        <f t="shared" si="125"/>
        <v>2.9263182193495687E-2</v>
      </c>
      <c r="AI484" s="85">
        <f t="shared" si="126"/>
        <v>2.6616618324518001E-2</v>
      </c>
      <c r="AJ484" s="85">
        <f t="shared" si="126"/>
        <v>2.2593320235756387E-2</v>
      </c>
      <c r="AK484" s="85">
        <f t="shared" si="126"/>
        <v>2.3912261776339445E-2</v>
      </c>
      <c r="AL484" s="85">
        <f t="shared" si="126"/>
        <v>3.6959187248204586E-2</v>
      </c>
    </row>
    <row r="485" spans="2:38" s="24" customFormat="1" ht="58.5" customHeight="1" x14ac:dyDescent="0.25">
      <c r="B485" s="45">
        <v>435</v>
      </c>
      <c r="C485" s="56" t="s">
        <v>382</v>
      </c>
      <c r="D485" s="56" t="s">
        <v>1066</v>
      </c>
      <c r="E485" s="44">
        <v>7024034869</v>
      </c>
      <c r="F485" s="56" t="s">
        <v>1028</v>
      </c>
      <c r="G485" s="7">
        <v>100</v>
      </c>
      <c r="H485" s="55" t="s">
        <v>1051</v>
      </c>
      <c r="I485" s="100" t="s">
        <v>131</v>
      </c>
      <c r="J485" s="70">
        <v>523</v>
      </c>
      <c r="K485" s="70">
        <v>740</v>
      </c>
      <c r="L485" s="70">
        <v>413</v>
      </c>
      <c r="M485" s="70">
        <v>617</v>
      </c>
      <c r="N485" s="70">
        <v>20070.95</v>
      </c>
      <c r="O485" s="70">
        <v>21097.84</v>
      </c>
      <c r="P485" s="70">
        <v>12663.34</v>
      </c>
      <c r="Q485" s="70">
        <v>16894.95</v>
      </c>
      <c r="R485" s="36" t="s">
        <v>47</v>
      </c>
      <c r="S485" s="44">
        <v>81</v>
      </c>
      <c r="T485" s="44">
        <v>124</v>
      </c>
      <c r="U485" s="44">
        <v>108</v>
      </c>
      <c r="V485" s="44">
        <v>52</v>
      </c>
      <c r="W485" s="72">
        <v>5861</v>
      </c>
      <c r="X485" s="90">
        <v>6108</v>
      </c>
      <c r="Y485" s="90">
        <v>5562</v>
      </c>
      <c r="Z485" s="90">
        <v>5709</v>
      </c>
      <c r="AA485" s="109">
        <v>56576.883000000002</v>
      </c>
      <c r="AB485" s="109">
        <v>54574.462</v>
      </c>
      <c r="AC485" s="109">
        <v>60172.531000000003</v>
      </c>
      <c r="AD485" s="109">
        <v>66433.173999999999</v>
      </c>
      <c r="AE485" s="85">
        <f t="shared" si="127"/>
        <v>2.6057560803051175E-2</v>
      </c>
      <c r="AF485" s="85">
        <f t="shared" si="125"/>
        <v>3.5074680630813392E-2</v>
      </c>
      <c r="AG485" s="85">
        <f t="shared" si="125"/>
        <v>3.2613828579190006E-2</v>
      </c>
      <c r="AH485" s="85">
        <f t="shared" si="125"/>
        <v>3.6519788457497655E-2</v>
      </c>
      <c r="AI485" s="85">
        <f t="shared" si="126"/>
        <v>1.3820167206961269E-2</v>
      </c>
      <c r="AJ485" s="85">
        <f t="shared" si="126"/>
        <v>2.0301244269810084E-2</v>
      </c>
      <c r="AK485" s="85">
        <f t="shared" si="126"/>
        <v>1.9417475728155338E-2</v>
      </c>
      <c r="AL485" s="85">
        <f t="shared" si="126"/>
        <v>9.1084252933963921E-3</v>
      </c>
    </row>
    <row r="486" spans="2:38" s="24" customFormat="1" ht="58.5" customHeight="1" x14ac:dyDescent="0.25">
      <c r="B486" s="45">
        <v>436</v>
      </c>
      <c r="C486" s="56" t="s">
        <v>382</v>
      </c>
      <c r="D486" s="56" t="s">
        <v>1067</v>
      </c>
      <c r="E486" s="44">
        <v>7024015834</v>
      </c>
      <c r="F486" s="56" t="s">
        <v>1028</v>
      </c>
      <c r="G486" s="7">
        <v>100</v>
      </c>
      <c r="H486" s="55" t="s">
        <v>1051</v>
      </c>
      <c r="I486" s="100" t="s">
        <v>131</v>
      </c>
      <c r="J486" s="70">
        <v>326</v>
      </c>
      <c r="K486" s="70">
        <v>432</v>
      </c>
      <c r="L486" s="70">
        <v>125</v>
      </c>
      <c r="M486" s="70">
        <v>432</v>
      </c>
      <c r="N486" s="70">
        <v>20070.95</v>
      </c>
      <c r="O486" s="70">
        <v>21097.84</v>
      </c>
      <c r="P486" s="70">
        <v>12663.34</v>
      </c>
      <c r="Q486" s="70">
        <v>16894.95</v>
      </c>
      <c r="R486" s="36" t="s">
        <v>47</v>
      </c>
      <c r="S486" s="44">
        <v>53</v>
      </c>
      <c r="T486" s="44">
        <v>23</v>
      </c>
      <c r="U486" s="44">
        <v>70</v>
      </c>
      <c r="V486" s="44">
        <v>108</v>
      </c>
      <c r="W486" s="72">
        <v>5861</v>
      </c>
      <c r="X486" s="90">
        <v>6108</v>
      </c>
      <c r="Y486" s="90">
        <v>5562</v>
      </c>
      <c r="Z486" s="90">
        <v>5709</v>
      </c>
      <c r="AA486" s="109">
        <v>53737.866759999997</v>
      </c>
      <c r="AB486" s="109">
        <v>49137.521500000003</v>
      </c>
      <c r="AC486" s="109">
        <v>53548.324130000001</v>
      </c>
      <c r="AD486" s="109">
        <v>53548.324130000001</v>
      </c>
      <c r="AE486" s="85">
        <f t="shared" si="127"/>
        <v>1.6242380156395189E-2</v>
      </c>
      <c r="AF486" s="85">
        <f t="shared" si="125"/>
        <v>2.0476029773664035E-2</v>
      </c>
      <c r="AG486" s="85">
        <f t="shared" si="125"/>
        <v>9.8710134924909227E-3</v>
      </c>
      <c r="AH486" s="85">
        <f t="shared" si="125"/>
        <v>2.5569770848685554E-2</v>
      </c>
      <c r="AI486" s="85">
        <f t="shared" si="126"/>
        <v>9.042825456406757E-3</v>
      </c>
      <c r="AJ486" s="85">
        <f t="shared" si="126"/>
        <v>3.7655533726260642E-3</v>
      </c>
      <c r="AK486" s="85">
        <f t="shared" si="126"/>
        <v>1.2585400934915498E-2</v>
      </c>
      <c r="AL486" s="85">
        <f t="shared" si="126"/>
        <v>1.8917498686284815E-2</v>
      </c>
    </row>
    <row r="487" spans="2:38" s="24" customFormat="1" ht="58.5" customHeight="1" x14ac:dyDescent="0.25">
      <c r="B487" s="45">
        <v>437</v>
      </c>
      <c r="C487" s="56" t="s">
        <v>382</v>
      </c>
      <c r="D487" s="56" t="s">
        <v>1068</v>
      </c>
      <c r="E487" s="44">
        <v>7024015714</v>
      </c>
      <c r="F487" s="56" t="s">
        <v>1028</v>
      </c>
      <c r="G487" s="7">
        <v>100</v>
      </c>
      <c r="H487" s="55" t="s">
        <v>1051</v>
      </c>
      <c r="I487" s="100" t="s">
        <v>131</v>
      </c>
      <c r="J487" s="70">
        <v>2354.9499999999998</v>
      </c>
      <c r="K487" s="70">
        <v>2320.34</v>
      </c>
      <c r="L487" s="70">
        <v>1626.04</v>
      </c>
      <c r="M487" s="70">
        <v>2406.85</v>
      </c>
      <c r="N487" s="70">
        <v>20070.95</v>
      </c>
      <c r="O487" s="70">
        <v>21097.84</v>
      </c>
      <c r="P487" s="70">
        <v>12663.34</v>
      </c>
      <c r="Q487" s="70">
        <v>16894.95</v>
      </c>
      <c r="R487" s="36" t="s">
        <v>47</v>
      </c>
      <c r="S487" s="44">
        <v>701</v>
      </c>
      <c r="T487" s="44">
        <v>730</v>
      </c>
      <c r="U487" s="44">
        <v>727</v>
      </c>
      <c r="V487" s="44">
        <v>765</v>
      </c>
      <c r="W487" s="72">
        <v>5861</v>
      </c>
      <c r="X487" s="90">
        <v>6108</v>
      </c>
      <c r="Y487" s="90">
        <v>5562</v>
      </c>
      <c r="Z487" s="90">
        <v>5709</v>
      </c>
      <c r="AA487" s="109">
        <v>68833.39</v>
      </c>
      <c r="AB487" s="109">
        <v>70518.77</v>
      </c>
      <c r="AC487" s="109">
        <v>71425.990000000005</v>
      </c>
      <c r="AD487" s="109">
        <v>75451.429999999993</v>
      </c>
      <c r="AE487" s="85">
        <f t="shared" si="127"/>
        <v>0.11733126732914982</v>
      </c>
      <c r="AF487" s="85">
        <f t="shared" si="125"/>
        <v>0.1099799789931102</v>
      </c>
      <c r="AG487" s="85">
        <f t="shared" si="125"/>
        <v>0.1284053022346395</v>
      </c>
      <c r="AH487" s="85">
        <f t="shared" si="125"/>
        <v>0.14245972909064542</v>
      </c>
      <c r="AI487" s="85">
        <f t="shared" si="126"/>
        <v>0.11960416311209691</v>
      </c>
      <c r="AJ487" s="85">
        <f t="shared" si="126"/>
        <v>0.11951538965291421</v>
      </c>
      <c r="AK487" s="85">
        <f t="shared" si="126"/>
        <v>0.1307083782811938</v>
      </c>
      <c r="AL487" s="85">
        <f t="shared" si="126"/>
        <v>0.13399894902785076</v>
      </c>
    </row>
    <row r="488" spans="2:38" s="24" customFormat="1" ht="58.5" customHeight="1" x14ac:dyDescent="0.25">
      <c r="B488" s="45">
        <v>438</v>
      </c>
      <c r="C488" s="56" t="s">
        <v>382</v>
      </c>
      <c r="D488" s="56" t="s">
        <v>1069</v>
      </c>
      <c r="E488" s="44">
        <v>7024015721</v>
      </c>
      <c r="F488" s="56" t="s">
        <v>1028</v>
      </c>
      <c r="G488" s="7">
        <v>100</v>
      </c>
      <c r="H488" s="55" t="s">
        <v>1051</v>
      </c>
      <c r="I488" s="100" t="s">
        <v>131</v>
      </c>
      <c r="J488" s="70">
        <v>3931</v>
      </c>
      <c r="K488" s="70">
        <v>4088</v>
      </c>
      <c r="L488" s="70">
        <v>2240</v>
      </c>
      <c r="M488" s="70">
        <v>2516</v>
      </c>
      <c r="N488" s="70">
        <v>20070.95</v>
      </c>
      <c r="O488" s="70">
        <v>21097.84</v>
      </c>
      <c r="P488" s="70">
        <v>12663.34</v>
      </c>
      <c r="Q488" s="70">
        <v>16894.95</v>
      </c>
      <c r="R488" s="36" t="s">
        <v>275</v>
      </c>
      <c r="S488" s="44">
        <v>302</v>
      </c>
      <c r="T488" s="44">
        <v>275</v>
      </c>
      <c r="U488" s="44">
        <v>140</v>
      </c>
      <c r="V488" s="44">
        <v>190</v>
      </c>
      <c r="W488" s="72">
        <v>5861</v>
      </c>
      <c r="X488" s="90">
        <v>6108</v>
      </c>
      <c r="Y488" s="90">
        <v>5562</v>
      </c>
      <c r="Z488" s="90">
        <v>5709</v>
      </c>
      <c r="AA488" s="109">
        <v>62979.929300000003</v>
      </c>
      <c r="AB488" s="109">
        <v>64672.417869999997</v>
      </c>
      <c r="AC488" s="109">
        <v>71941.532179999995</v>
      </c>
      <c r="AD488" s="109">
        <v>74926.35239</v>
      </c>
      <c r="AE488" s="85">
        <f t="shared" si="127"/>
        <v>0.19585520366499842</v>
      </c>
      <c r="AF488" s="85">
        <f t="shared" si="125"/>
        <v>0.19376391137670965</v>
      </c>
      <c r="AG488" s="85">
        <f t="shared" si="125"/>
        <v>0.17688856178543733</v>
      </c>
      <c r="AH488" s="85">
        <f t="shared" si="125"/>
        <v>0.14892023947984456</v>
      </c>
      <c r="AI488" s="85">
        <f t="shared" si="126"/>
        <v>5.1527043166695104E-2</v>
      </c>
      <c r="AJ488" s="85">
        <f t="shared" si="126"/>
        <v>4.5022920759659461E-2</v>
      </c>
      <c r="AK488" s="85">
        <f t="shared" si="126"/>
        <v>2.5170801869830995E-2</v>
      </c>
      <c r="AL488" s="85">
        <f t="shared" si="126"/>
        <v>3.3280784725871433E-2</v>
      </c>
    </row>
    <row r="489" spans="2:38" s="24" customFormat="1" ht="58.5" customHeight="1" x14ac:dyDescent="0.25">
      <c r="B489" s="45">
        <v>439</v>
      </c>
      <c r="C489" s="56" t="s">
        <v>382</v>
      </c>
      <c r="D489" s="56" t="s">
        <v>1070</v>
      </c>
      <c r="E489" s="44">
        <v>7024015792</v>
      </c>
      <c r="F489" s="56" t="s">
        <v>1028</v>
      </c>
      <c r="G489" s="7">
        <v>100</v>
      </c>
      <c r="H489" s="55" t="s">
        <v>1051</v>
      </c>
      <c r="I489" s="100" t="s">
        <v>131</v>
      </c>
      <c r="J489" s="70">
        <v>1087</v>
      </c>
      <c r="K489" s="70">
        <v>1055</v>
      </c>
      <c r="L489" s="70">
        <v>805</v>
      </c>
      <c r="M489" s="70">
        <v>1062</v>
      </c>
      <c r="N489" s="70">
        <v>20070.95</v>
      </c>
      <c r="O489" s="70">
        <v>21097.84</v>
      </c>
      <c r="P489" s="70">
        <v>12663.34</v>
      </c>
      <c r="Q489" s="70">
        <v>16894.95</v>
      </c>
      <c r="R489" s="36" t="s">
        <v>275</v>
      </c>
      <c r="S489" s="44">
        <v>245</v>
      </c>
      <c r="T489" s="44">
        <v>223</v>
      </c>
      <c r="U489" s="44">
        <v>227</v>
      </c>
      <c r="V489" s="44">
        <v>197</v>
      </c>
      <c r="W489" s="72">
        <v>5861</v>
      </c>
      <c r="X489" s="90">
        <v>6108</v>
      </c>
      <c r="Y489" s="90">
        <v>5562</v>
      </c>
      <c r="Z489" s="90">
        <v>5709</v>
      </c>
      <c r="AA489" s="109">
        <v>42915.920080000004</v>
      </c>
      <c r="AB489" s="109">
        <v>45066.622000000003</v>
      </c>
      <c r="AC489" s="109">
        <v>47459.912340000003</v>
      </c>
      <c r="AD489" s="109">
        <v>55339.175990000003</v>
      </c>
      <c r="AE489" s="85">
        <f t="shared" si="127"/>
        <v>5.4157874938655121E-2</v>
      </c>
      <c r="AF489" s="85">
        <f t="shared" si="125"/>
        <v>5.0005119007443415E-2</v>
      </c>
      <c r="AG489" s="85">
        <f t="shared" si="125"/>
        <v>6.3569326891641548E-2</v>
      </c>
      <c r="AH489" s="85">
        <f t="shared" si="125"/>
        <v>6.2859020003018656E-2</v>
      </c>
      <c r="AI489" s="85">
        <f t="shared" si="126"/>
        <v>4.1801740317351989E-2</v>
      </c>
      <c r="AJ489" s="85">
        <f>T489/X489</f>
        <v>3.650949574328749E-2</v>
      </c>
      <c r="AK489" s="85">
        <f t="shared" si="126"/>
        <v>4.0812657317511686E-2</v>
      </c>
      <c r="AL489" s="85">
        <f t="shared" si="126"/>
        <v>3.4506918899982482E-2</v>
      </c>
    </row>
    <row r="490" spans="2:38" s="24" customFormat="1" ht="58.5" customHeight="1" x14ac:dyDescent="0.25">
      <c r="B490" s="45">
        <v>440</v>
      </c>
      <c r="C490" s="56" t="s">
        <v>382</v>
      </c>
      <c r="D490" s="56" t="s">
        <v>1071</v>
      </c>
      <c r="E490" s="44">
        <v>7024015802</v>
      </c>
      <c r="F490" s="56" t="s">
        <v>1028</v>
      </c>
      <c r="G490" s="7">
        <v>100</v>
      </c>
      <c r="H490" s="55" t="s">
        <v>1051</v>
      </c>
      <c r="I490" s="100" t="s">
        <v>131</v>
      </c>
      <c r="J490" s="70">
        <v>947</v>
      </c>
      <c r="K490" s="70">
        <v>1147</v>
      </c>
      <c r="L490" s="70">
        <v>960</v>
      </c>
      <c r="M490" s="70">
        <v>692</v>
      </c>
      <c r="N490" s="70">
        <v>20070.95</v>
      </c>
      <c r="O490" s="70">
        <v>21097.84</v>
      </c>
      <c r="P490" s="70">
        <v>12663.34</v>
      </c>
      <c r="Q490" s="70">
        <v>16894.95</v>
      </c>
      <c r="R490" s="36" t="s">
        <v>47</v>
      </c>
      <c r="S490" s="44">
        <v>95</v>
      </c>
      <c r="T490" s="44">
        <v>166</v>
      </c>
      <c r="U490" s="44">
        <v>176</v>
      </c>
      <c r="V490" s="44">
        <v>128</v>
      </c>
      <c r="W490" s="72">
        <v>5861</v>
      </c>
      <c r="X490" s="90">
        <v>6108</v>
      </c>
      <c r="Y490" s="90">
        <v>5562</v>
      </c>
      <c r="Z490" s="90">
        <v>5709</v>
      </c>
      <c r="AA490" s="109">
        <v>41242.61</v>
      </c>
      <c r="AB490" s="109">
        <v>42692.67</v>
      </c>
      <c r="AC490" s="109">
        <v>45469.85</v>
      </c>
      <c r="AD490" s="109">
        <v>51084.57</v>
      </c>
      <c r="AE490" s="85">
        <f t="shared" si="127"/>
        <v>4.7182619656767615E-2</v>
      </c>
      <c r="AF490" s="85">
        <f t="shared" si="125"/>
        <v>5.4365754977760757E-2</v>
      </c>
      <c r="AG490" s="85">
        <f t="shared" si="125"/>
        <v>7.5809383622330279E-2</v>
      </c>
      <c r="AH490" s="85">
        <f t="shared" si="125"/>
        <v>4.0958984785394448E-2</v>
      </c>
      <c r="AI490" s="85">
        <f t="shared" si="126"/>
        <v>1.6208838082238525E-2</v>
      </c>
      <c r="AJ490" s="85">
        <f t="shared" si="126"/>
        <v>2.7177472167648986E-2</v>
      </c>
      <c r="AK490" s="85">
        <f t="shared" si="126"/>
        <v>3.1643293779216111E-2</v>
      </c>
      <c r="AL490" s="85">
        <f t="shared" si="126"/>
        <v>2.2420739183744966E-2</v>
      </c>
    </row>
    <row r="491" spans="2:38" s="37" customFormat="1" ht="86.25" customHeight="1" x14ac:dyDescent="0.25">
      <c r="B491" s="45">
        <v>441</v>
      </c>
      <c r="C491" s="60" t="s">
        <v>388</v>
      </c>
      <c r="D491" s="60" t="s">
        <v>389</v>
      </c>
      <c r="E491" s="79">
        <v>7012003753</v>
      </c>
      <c r="F491" s="60" t="s">
        <v>390</v>
      </c>
      <c r="G491" s="7">
        <v>100</v>
      </c>
      <c r="H491" s="81" t="s">
        <v>118</v>
      </c>
      <c r="I491" s="89" t="s">
        <v>119</v>
      </c>
      <c r="J491" s="87">
        <v>580.79999999999995</v>
      </c>
      <c r="K491" s="87">
        <v>483</v>
      </c>
      <c r="L491" s="87">
        <v>435</v>
      </c>
      <c r="M491" s="87">
        <v>475</v>
      </c>
      <c r="N491" s="70">
        <f>SUM(J491:J496)</f>
        <v>6461.51</v>
      </c>
      <c r="O491" s="70">
        <f>SUM(K491:K496)</f>
        <v>7629.8999999999987</v>
      </c>
      <c r="P491" s="70">
        <f>SUM(L491:L496)</f>
        <v>5573.4299999999994</v>
      </c>
      <c r="Q491" s="70">
        <f t="shared" ref="Q491" si="128">SUM(M491:M496)</f>
        <v>6955.51</v>
      </c>
      <c r="R491" s="36" t="s">
        <v>47</v>
      </c>
      <c r="S491" s="44">
        <v>45</v>
      </c>
      <c r="T491" s="44">
        <v>46</v>
      </c>
      <c r="U491" s="44">
        <v>45</v>
      </c>
      <c r="V491" s="44">
        <v>47</v>
      </c>
      <c r="W491" s="72">
        <v>593</v>
      </c>
      <c r="X491" s="90">
        <v>581</v>
      </c>
      <c r="Y491" s="90">
        <f>U491+U492+U493+U494+U495+U496</f>
        <v>569</v>
      </c>
      <c r="Z491" s="90">
        <f>V491+V492+V493+V494+V495+V496</f>
        <v>578</v>
      </c>
      <c r="AA491" s="109">
        <v>7019.9</v>
      </c>
      <c r="AB491" s="109">
        <v>6879.9</v>
      </c>
      <c r="AC491" s="109">
        <v>6745.9</v>
      </c>
      <c r="AD491" s="109">
        <v>6736.5</v>
      </c>
      <c r="AE491" s="88">
        <f>J491/N491</f>
        <v>8.9886110212628309E-2</v>
      </c>
      <c r="AF491" s="88">
        <f t="shared" ref="AF491:AH496" si="129">K491/O491</f>
        <v>6.3303581960445096E-2</v>
      </c>
      <c r="AG491" s="88">
        <f t="shared" si="129"/>
        <v>7.8048885515741656E-2</v>
      </c>
      <c r="AH491" s="88">
        <f t="shared" si="129"/>
        <v>6.8291182098796491E-2</v>
      </c>
      <c r="AI491" s="88">
        <f>S491/W491</f>
        <v>7.5885328836424959E-2</v>
      </c>
      <c r="AJ491" s="88">
        <f t="shared" ref="AJ491:AL496" si="130">T491/X491</f>
        <v>7.9173838209982791E-2</v>
      </c>
      <c r="AK491" s="88">
        <f t="shared" si="130"/>
        <v>7.9086115992970121E-2</v>
      </c>
      <c r="AL491" s="88">
        <f t="shared" si="130"/>
        <v>8.1314878892733561E-2</v>
      </c>
    </row>
    <row r="492" spans="2:38" s="24" customFormat="1" ht="86.25" customHeight="1" x14ac:dyDescent="0.25">
      <c r="B492" s="45">
        <v>442</v>
      </c>
      <c r="C492" s="60" t="s">
        <v>388</v>
      </c>
      <c r="D492" s="60" t="s">
        <v>391</v>
      </c>
      <c r="E492" s="79">
        <v>7012003584</v>
      </c>
      <c r="F492" s="60" t="s">
        <v>390</v>
      </c>
      <c r="G492" s="7">
        <v>100</v>
      </c>
      <c r="H492" s="81" t="s">
        <v>118</v>
      </c>
      <c r="I492" s="89" t="s">
        <v>119</v>
      </c>
      <c r="J492" s="87">
        <v>961.5</v>
      </c>
      <c r="K492" s="87">
        <v>1009.2</v>
      </c>
      <c r="L492" s="87">
        <v>677.5</v>
      </c>
      <c r="M492" s="87">
        <v>796.5</v>
      </c>
      <c r="N492" s="70">
        <v>1542.3</v>
      </c>
      <c r="O492" s="70">
        <v>1492.2</v>
      </c>
      <c r="P492" s="70">
        <v>1112.5</v>
      </c>
      <c r="Q492" s="70">
        <v>1271.5</v>
      </c>
      <c r="R492" s="36" t="s">
        <v>47</v>
      </c>
      <c r="S492" s="44">
        <v>102</v>
      </c>
      <c r="T492" s="44">
        <v>94</v>
      </c>
      <c r="U492" s="44">
        <v>86</v>
      </c>
      <c r="V492" s="44">
        <v>94</v>
      </c>
      <c r="W492" s="72">
        <v>593</v>
      </c>
      <c r="X492" s="90">
        <v>581</v>
      </c>
      <c r="Y492" s="90">
        <f>Y491</f>
        <v>569</v>
      </c>
      <c r="Z492" s="90">
        <f>Z491</f>
        <v>578</v>
      </c>
      <c r="AA492" s="109">
        <v>10844.48</v>
      </c>
      <c r="AB492" s="109">
        <v>11001.42</v>
      </c>
      <c r="AC492" s="109">
        <v>11226.8</v>
      </c>
      <c r="AD492" s="109">
        <v>11829.5</v>
      </c>
      <c r="AE492" s="88">
        <f t="shared" ref="AE492:AE496" si="131">J492/N492</f>
        <v>0.62341956817739741</v>
      </c>
      <c r="AF492" s="88">
        <f t="shared" si="129"/>
        <v>0.67631684760755928</v>
      </c>
      <c r="AG492" s="88">
        <f t="shared" si="129"/>
        <v>0.60898876404494384</v>
      </c>
      <c r="AH492" s="88">
        <f t="shared" si="129"/>
        <v>0.6264254817145104</v>
      </c>
      <c r="AI492" s="88">
        <f t="shared" ref="AI492:AI496" si="132">S492/W492</f>
        <v>0.17200674536256325</v>
      </c>
      <c r="AJ492" s="88">
        <f t="shared" si="130"/>
        <v>0.16179001721170397</v>
      </c>
      <c r="AK492" s="88">
        <f t="shared" si="130"/>
        <v>0.15114235500878734</v>
      </c>
      <c r="AL492" s="88">
        <f t="shared" si="130"/>
        <v>0.16262975778546712</v>
      </c>
    </row>
    <row r="493" spans="2:38" s="24" customFormat="1" ht="86.25" customHeight="1" x14ac:dyDescent="0.25">
      <c r="B493" s="45">
        <v>443</v>
      </c>
      <c r="C493" s="60" t="s">
        <v>388</v>
      </c>
      <c r="D493" s="60" t="s">
        <v>392</v>
      </c>
      <c r="E493" s="79">
        <v>7012004404</v>
      </c>
      <c r="F493" s="60" t="s">
        <v>390</v>
      </c>
      <c r="G493" s="7">
        <v>100</v>
      </c>
      <c r="H493" s="81" t="s">
        <v>118</v>
      </c>
      <c r="I493" s="89" t="s">
        <v>119</v>
      </c>
      <c r="J493" s="87">
        <v>1128.71</v>
      </c>
      <c r="K493" s="87">
        <v>1338</v>
      </c>
      <c r="L493" s="87">
        <v>1066.03</v>
      </c>
      <c r="M493" s="87">
        <v>1233.31</v>
      </c>
      <c r="N493" s="70">
        <v>1542.3</v>
      </c>
      <c r="O493" s="70">
        <v>1492.2</v>
      </c>
      <c r="P493" s="70">
        <v>1112.5</v>
      </c>
      <c r="Q493" s="70">
        <v>1271.5</v>
      </c>
      <c r="R493" s="36" t="s">
        <v>47</v>
      </c>
      <c r="S493" s="44">
        <v>137</v>
      </c>
      <c r="T493" s="44">
        <v>126</v>
      </c>
      <c r="U493" s="44">
        <v>100</v>
      </c>
      <c r="V493" s="44">
        <v>96</v>
      </c>
      <c r="W493" s="72">
        <v>593</v>
      </c>
      <c r="X493" s="90">
        <v>581</v>
      </c>
      <c r="Y493" s="90">
        <f>Y491</f>
        <v>569</v>
      </c>
      <c r="Z493" s="90">
        <f>Z491</f>
        <v>578</v>
      </c>
      <c r="AA493" s="109">
        <v>15505.7</v>
      </c>
      <c r="AB493" s="109">
        <v>16178.5</v>
      </c>
      <c r="AC493" s="109">
        <v>16178.7</v>
      </c>
      <c r="AD493" s="109">
        <v>17672.900000000001</v>
      </c>
      <c r="AE493" s="88">
        <f t="shared" si="131"/>
        <v>0.73183557025222079</v>
      </c>
      <c r="AF493" s="88">
        <f t="shared" si="129"/>
        <v>0.8966626457579413</v>
      </c>
      <c r="AG493" s="88">
        <f t="shared" si="129"/>
        <v>0.95822921348314605</v>
      </c>
      <c r="AH493" s="88">
        <f t="shared" si="129"/>
        <v>0.96996460872984658</v>
      </c>
      <c r="AI493" s="88">
        <f t="shared" si="132"/>
        <v>0.23102866779089376</v>
      </c>
      <c r="AJ493" s="88">
        <f t="shared" si="130"/>
        <v>0.21686746987951808</v>
      </c>
      <c r="AK493" s="88">
        <f t="shared" si="130"/>
        <v>0.1757469244288225</v>
      </c>
      <c r="AL493" s="88">
        <f t="shared" si="130"/>
        <v>0.16608996539792387</v>
      </c>
    </row>
    <row r="494" spans="2:38" s="24" customFormat="1" ht="86.25" customHeight="1" x14ac:dyDescent="0.25">
      <c r="B494" s="45">
        <v>444</v>
      </c>
      <c r="C494" s="60" t="s">
        <v>388</v>
      </c>
      <c r="D494" s="60" t="s">
        <v>393</v>
      </c>
      <c r="E494" s="79">
        <v>7012008222</v>
      </c>
      <c r="F494" s="60" t="s">
        <v>390</v>
      </c>
      <c r="G494" s="7">
        <v>100</v>
      </c>
      <c r="H494" s="81" t="s">
        <v>118</v>
      </c>
      <c r="I494" s="89" t="s">
        <v>119</v>
      </c>
      <c r="J494" s="87">
        <v>1563.7</v>
      </c>
      <c r="K494" s="87">
        <v>2114.6</v>
      </c>
      <c r="L494" s="87">
        <v>1625.7</v>
      </c>
      <c r="M494" s="87">
        <v>2370.8000000000002</v>
      </c>
      <c r="N494" s="70">
        <v>1542.3</v>
      </c>
      <c r="O494" s="70">
        <v>1492.2</v>
      </c>
      <c r="P494" s="70">
        <v>1112.5</v>
      </c>
      <c r="Q494" s="70">
        <v>1271.5</v>
      </c>
      <c r="R494" s="36" t="s">
        <v>47</v>
      </c>
      <c r="S494" s="44">
        <v>139</v>
      </c>
      <c r="T494" s="44">
        <v>143</v>
      </c>
      <c r="U494" s="44">
        <v>175</v>
      </c>
      <c r="V494" s="44">
        <v>177</v>
      </c>
      <c r="W494" s="72">
        <v>593</v>
      </c>
      <c r="X494" s="90">
        <v>581</v>
      </c>
      <c r="Y494" s="90">
        <f t="shared" ref="Y494:Z494" si="133">Y493</f>
        <v>569</v>
      </c>
      <c r="Z494" s="90">
        <f t="shared" si="133"/>
        <v>578</v>
      </c>
      <c r="AA494" s="109">
        <v>17052.099999999999</v>
      </c>
      <c r="AB494" s="109">
        <v>18250.3</v>
      </c>
      <c r="AC494" s="109">
        <v>31968</v>
      </c>
      <c r="AD494" s="109">
        <v>33292.800000000003</v>
      </c>
      <c r="AE494" s="88">
        <f t="shared" si="131"/>
        <v>1.0138753809245933</v>
      </c>
      <c r="AF494" s="88">
        <f t="shared" si="129"/>
        <v>1.4171022651119152</v>
      </c>
      <c r="AG494" s="88">
        <f t="shared" si="129"/>
        <v>1.4613033707865168</v>
      </c>
      <c r="AH494" s="88">
        <f t="shared" si="129"/>
        <v>1.8645694062131342</v>
      </c>
      <c r="AI494" s="88">
        <f t="shared" si="132"/>
        <v>0.23440134907251264</v>
      </c>
      <c r="AJ494" s="88">
        <f t="shared" si="130"/>
        <v>0.24612736660929432</v>
      </c>
      <c r="AK494" s="88">
        <f t="shared" si="130"/>
        <v>0.30755711775043937</v>
      </c>
      <c r="AL494" s="88">
        <f t="shared" si="130"/>
        <v>0.30622837370242212</v>
      </c>
    </row>
    <row r="495" spans="2:38" s="24" customFormat="1" ht="86.25" customHeight="1" x14ac:dyDescent="0.25">
      <c r="B495" s="45">
        <v>445</v>
      </c>
      <c r="C495" s="60" t="s">
        <v>388</v>
      </c>
      <c r="D495" s="60" t="s">
        <v>394</v>
      </c>
      <c r="E495" s="79">
        <v>7012003633</v>
      </c>
      <c r="F495" s="60" t="s">
        <v>390</v>
      </c>
      <c r="G495" s="7">
        <v>100</v>
      </c>
      <c r="H495" s="81" t="s">
        <v>118</v>
      </c>
      <c r="I495" s="89" t="s">
        <v>119</v>
      </c>
      <c r="J495" s="87">
        <v>658.6</v>
      </c>
      <c r="K495" s="87">
        <v>993.9</v>
      </c>
      <c r="L495" s="87">
        <v>499.2</v>
      </c>
      <c r="M495" s="87">
        <v>807.4</v>
      </c>
      <c r="N495" s="70">
        <v>1542.3</v>
      </c>
      <c r="O495" s="70">
        <v>1492.2</v>
      </c>
      <c r="P495" s="70">
        <v>1112.5</v>
      </c>
      <c r="Q495" s="70">
        <v>1271.5</v>
      </c>
      <c r="R495" s="36" t="s">
        <v>47</v>
      </c>
      <c r="S495" s="44">
        <v>54</v>
      </c>
      <c r="T495" s="44">
        <v>53</v>
      </c>
      <c r="U495" s="44">
        <v>48</v>
      </c>
      <c r="V495" s="44">
        <v>49</v>
      </c>
      <c r="W495" s="72">
        <v>593</v>
      </c>
      <c r="X495" s="90">
        <v>581</v>
      </c>
      <c r="Y495" s="90">
        <f t="shared" ref="Y495:Z495" si="134">Y493</f>
        <v>569</v>
      </c>
      <c r="Z495" s="90">
        <f t="shared" si="134"/>
        <v>578</v>
      </c>
      <c r="AA495" s="109">
        <v>8262.7000000000007</v>
      </c>
      <c r="AB495" s="109">
        <v>7910</v>
      </c>
      <c r="AC495" s="109">
        <v>6890.3</v>
      </c>
      <c r="AD495" s="109">
        <v>7559.8</v>
      </c>
      <c r="AE495" s="88">
        <f t="shared" si="131"/>
        <v>0.42702457368864688</v>
      </c>
      <c r="AF495" s="88">
        <f t="shared" si="129"/>
        <v>0.66606353035786081</v>
      </c>
      <c r="AG495" s="88">
        <f t="shared" si="129"/>
        <v>0.44871910112359548</v>
      </c>
      <c r="AH495" s="88">
        <f t="shared" si="129"/>
        <v>0.63499803381832476</v>
      </c>
      <c r="AI495" s="88">
        <f t="shared" si="132"/>
        <v>9.1062394603709948E-2</v>
      </c>
      <c r="AJ495" s="88">
        <f t="shared" si="130"/>
        <v>9.1222030981067126E-2</v>
      </c>
      <c r="AK495" s="88">
        <f t="shared" si="130"/>
        <v>8.43585237258348E-2</v>
      </c>
      <c r="AL495" s="88">
        <f t="shared" si="130"/>
        <v>8.4775086505190306E-2</v>
      </c>
    </row>
    <row r="496" spans="2:38" s="24" customFormat="1" ht="86.25" customHeight="1" x14ac:dyDescent="0.25">
      <c r="B496" s="45">
        <v>446</v>
      </c>
      <c r="C496" s="60" t="s">
        <v>388</v>
      </c>
      <c r="D496" s="60" t="s">
        <v>395</v>
      </c>
      <c r="E496" s="79">
        <v>7012006585</v>
      </c>
      <c r="F496" s="60" t="s">
        <v>390</v>
      </c>
      <c r="G496" s="7">
        <v>100</v>
      </c>
      <c r="H496" s="81" t="s">
        <v>118</v>
      </c>
      <c r="I496" s="89" t="s">
        <v>119</v>
      </c>
      <c r="J496" s="87">
        <v>1568.2</v>
      </c>
      <c r="K496" s="87">
        <v>1691.2</v>
      </c>
      <c r="L496" s="87">
        <v>1270</v>
      </c>
      <c r="M496" s="87">
        <v>1272.5</v>
      </c>
      <c r="N496" s="70">
        <v>1542.3</v>
      </c>
      <c r="O496" s="70">
        <v>1492.2</v>
      </c>
      <c r="P496" s="70">
        <v>1112.5</v>
      </c>
      <c r="Q496" s="70">
        <v>1271.5</v>
      </c>
      <c r="R496" s="36" t="s">
        <v>47</v>
      </c>
      <c r="S496" s="44">
        <v>116</v>
      </c>
      <c r="T496" s="44">
        <v>119</v>
      </c>
      <c r="U496" s="44">
        <v>115</v>
      </c>
      <c r="V496" s="44">
        <v>115</v>
      </c>
      <c r="W496" s="72">
        <v>593</v>
      </c>
      <c r="X496" s="90">
        <v>581</v>
      </c>
      <c r="Y496" s="90">
        <f t="shared" ref="Y496:Z496" si="135">Y495</f>
        <v>569</v>
      </c>
      <c r="Z496" s="90">
        <f t="shared" si="135"/>
        <v>578</v>
      </c>
      <c r="AA496" s="109">
        <v>13471</v>
      </c>
      <c r="AB496" s="109">
        <v>14330.3</v>
      </c>
      <c r="AC496" s="109">
        <v>12154</v>
      </c>
      <c r="AD496" s="109">
        <v>12934</v>
      </c>
      <c r="AE496" s="88">
        <f t="shared" si="131"/>
        <v>1.0167931012124749</v>
      </c>
      <c r="AF496" s="88">
        <f t="shared" si="129"/>
        <v>1.1333601393915025</v>
      </c>
      <c r="AG496" s="88">
        <f t="shared" si="129"/>
        <v>1.1415730337078651</v>
      </c>
      <c r="AH496" s="88">
        <f t="shared" si="129"/>
        <v>1.0007864726700748</v>
      </c>
      <c r="AI496" s="88">
        <f t="shared" si="132"/>
        <v>0.19561551433389546</v>
      </c>
      <c r="AJ496" s="88">
        <f t="shared" si="130"/>
        <v>0.20481927710843373</v>
      </c>
      <c r="AK496" s="88">
        <f t="shared" si="130"/>
        <v>0.20210896309314588</v>
      </c>
      <c r="AL496" s="88">
        <f t="shared" si="130"/>
        <v>0.19896193771626297</v>
      </c>
    </row>
    <row r="497" spans="2:38" s="24" customFormat="1" ht="86.25" customHeight="1" x14ac:dyDescent="0.25">
      <c r="B497" s="45">
        <v>447</v>
      </c>
      <c r="C497" s="60" t="s">
        <v>388</v>
      </c>
      <c r="D497" s="60" t="s">
        <v>396</v>
      </c>
      <c r="E497" s="79">
        <v>7012003680</v>
      </c>
      <c r="F497" s="60" t="s">
        <v>390</v>
      </c>
      <c r="G497" s="7">
        <v>100</v>
      </c>
      <c r="H497" s="81" t="s">
        <v>397</v>
      </c>
      <c r="I497" s="89" t="s">
        <v>398</v>
      </c>
      <c r="J497" s="87">
        <v>168.6</v>
      </c>
      <c r="K497" s="87">
        <v>125.9</v>
      </c>
      <c r="L497" s="87">
        <v>120.2</v>
      </c>
      <c r="M497" s="87">
        <v>99.1</v>
      </c>
      <c r="N497" s="70">
        <f>SUM(J497:J510)</f>
        <v>2430.37</v>
      </c>
      <c r="O497" s="70">
        <f t="shared" ref="O497:Q497" si="136">SUM(K497:K510)</f>
        <v>3364.36</v>
      </c>
      <c r="P497" s="70">
        <f t="shared" si="136"/>
        <v>1348.6</v>
      </c>
      <c r="Q497" s="70">
        <f t="shared" si="136"/>
        <v>1562.25</v>
      </c>
      <c r="R497" s="36" t="s">
        <v>47</v>
      </c>
      <c r="S497" s="44">
        <v>96</v>
      </c>
      <c r="T497" s="44">
        <v>98</v>
      </c>
      <c r="U497" s="44">
        <v>98</v>
      </c>
      <c r="V497" s="44">
        <v>90</v>
      </c>
      <c r="W497" s="72">
        <v>2273</v>
      </c>
      <c r="X497" s="90">
        <v>2289</v>
      </c>
      <c r="Y497" s="90">
        <f>SUM(U497:U510)</f>
        <v>2317</v>
      </c>
      <c r="Z497" s="90">
        <f>SUM(V497:V510)</f>
        <v>2264</v>
      </c>
      <c r="AA497" s="109">
        <v>11702.3</v>
      </c>
      <c r="AB497" s="109">
        <v>11581.2</v>
      </c>
      <c r="AC497" s="109">
        <v>11437.2</v>
      </c>
      <c r="AD497" s="109">
        <v>12137.7</v>
      </c>
      <c r="AE497" s="88">
        <f>J497/N497</f>
        <v>6.9372153211239448E-2</v>
      </c>
      <c r="AF497" s="88">
        <f t="shared" ref="AF497:AH510" si="137">K497/O497</f>
        <v>3.7421679011758552E-2</v>
      </c>
      <c r="AG497" s="88">
        <f t="shared" si="137"/>
        <v>8.9129467596025511E-2</v>
      </c>
      <c r="AH497" s="88">
        <f t="shared" si="137"/>
        <v>6.3434149463914222E-2</v>
      </c>
      <c r="AI497" s="88">
        <f>S497/W497</f>
        <v>4.2234931808183017E-2</v>
      </c>
      <c r="AJ497" s="88">
        <f t="shared" ref="AJ497:AL510" si="138">T497/X497</f>
        <v>4.2813455657492352E-2</v>
      </c>
      <c r="AK497" s="88">
        <f t="shared" si="138"/>
        <v>4.2296072507552872E-2</v>
      </c>
      <c r="AL497" s="88">
        <f t="shared" si="138"/>
        <v>3.9752650176678443E-2</v>
      </c>
    </row>
    <row r="498" spans="2:38" s="24" customFormat="1" ht="86.25" customHeight="1" x14ac:dyDescent="0.25">
      <c r="B498" s="45">
        <v>448</v>
      </c>
      <c r="C498" s="60" t="s">
        <v>388</v>
      </c>
      <c r="D498" s="60" t="s">
        <v>399</v>
      </c>
      <c r="E498" s="79">
        <v>7012003425</v>
      </c>
      <c r="F498" s="60" t="s">
        <v>390</v>
      </c>
      <c r="G498" s="7">
        <v>100</v>
      </c>
      <c r="H498" s="81" t="s">
        <v>397</v>
      </c>
      <c r="I498" s="89" t="s">
        <v>398</v>
      </c>
      <c r="J498" s="87">
        <v>146.6</v>
      </c>
      <c r="K498" s="87">
        <v>205.3</v>
      </c>
      <c r="L498" s="87">
        <v>213.6</v>
      </c>
      <c r="M498" s="87">
        <v>169.8</v>
      </c>
      <c r="N498" s="70">
        <f>N497</f>
        <v>2430.37</v>
      </c>
      <c r="O498" s="70">
        <f t="shared" ref="O498:Q498" si="139">O497</f>
        <v>3364.36</v>
      </c>
      <c r="P498" s="70">
        <f t="shared" si="139"/>
        <v>1348.6</v>
      </c>
      <c r="Q498" s="70">
        <f t="shared" si="139"/>
        <v>1562.25</v>
      </c>
      <c r="R498" s="36" t="s">
        <v>47</v>
      </c>
      <c r="S498" s="44">
        <v>139</v>
      </c>
      <c r="T498" s="44">
        <v>142</v>
      </c>
      <c r="U498" s="44">
        <v>136</v>
      </c>
      <c r="V498" s="44">
        <v>130</v>
      </c>
      <c r="W498" s="72">
        <v>2273</v>
      </c>
      <c r="X498" s="90">
        <v>2289</v>
      </c>
      <c r="Y498" s="90">
        <f>Y497</f>
        <v>2317</v>
      </c>
      <c r="Z498" s="90">
        <f>Z497</f>
        <v>2264</v>
      </c>
      <c r="AA498" s="109">
        <v>13224.9</v>
      </c>
      <c r="AB498" s="109">
        <v>13152.6</v>
      </c>
      <c r="AC498" s="109">
        <v>12882.4</v>
      </c>
      <c r="AD498" s="109">
        <v>13254.1</v>
      </c>
      <c r="AE498" s="88">
        <f t="shared" ref="AE498:AE510" si="140">J498/N498</f>
        <v>6.032003357513465E-2</v>
      </c>
      <c r="AF498" s="88">
        <f t="shared" si="137"/>
        <v>6.1022007157379113E-2</v>
      </c>
      <c r="AG498" s="88">
        <f t="shared" si="137"/>
        <v>0.1583864748628207</v>
      </c>
      <c r="AH498" s="88">
        <f t="shared" si="137"/>
        <v>0.1086893903024484</v>
      </c>
      <c r="AI498" s="88">
        <f t="shared" ref="AI498:AI510" si="141">S498/W498</f>
        <v>6.1152661680598325E-2</v>
      </c>
      <c r="AJ498" s="88">
        <f t="shared" si="138"/>
        <v>6.2035823503713415E-2</v>
      </c>
      <c r="AK498" s="88">
        <f t="shared" si="138"/>
        <v>5.8696590418644799E-2</v>
      </c>
      <c r="AL498" s="88">
        <f t="shared" si="138"/>
        <v>5.7420494699646642E-2</v>
      </c>
    </row>
    <row r="499" spans="2:38" s="24" customFormat="1" ht="86.25" customHeight="1" x14ac:dyDescent="0.25">
      <c r="B499" s="45">
        <v>449</v>
      </c>
      <c r="C499" s="60" t="s">
        <v>388</v>
      </c>
      <c r="D499" s="60" t="s">
        <v>400</v>
      </c>
      <c r="E499" s="79">
        <v>7012003552</v>
      </c>
      <c r="F499" s="60" t="s">
        <v>390</v>
      </c>
      <c r="G499" s="7">
        <v>100</v>
      </c>
      <c r="H499" s="81" t="s">
        <v>397</v>
      </c>
      <c r="I499" s="89" t="s">
        <v>398</v>
      </c>
      <c r="J499" s="87">
        <v>393.8</v>
      </c>
      <c r="K499" s="87">
        <v>445.1</v>
      </c>
      <c r="L499" s="87">
        <v>207.6</v>
      </c>
      <c r="M499" s="87">
        <v>287.3</v>
      </c>
      <c r="N499" s="70">
        <f>N497</f>
        <v>2430.37</v>
      </c>
      <c r="O499" s="70">
        <f t="shared" ref="O499:Q499" si="142">O497</f>
        <v>3364.36</v>
      </c>
      <c r="P499" s="70">
        <f t="shared" si="142"/>
        <v>1348.6</v>
      </c>
      <c r="Q499" s="70">
        <f t="shared" si="142"/>
        <v>1562.25</v>
      </c>
      <c r="R499" s="36" t="s">
        <v>47</v>
      </c>
      <c r="S499" s="44">
        <v>114</v>
      </c>
      <c r="T499" s="44">
        <v>112</v>
      </c>
      <c r="U499" s="44">
        <v>110</v>
      </c>
      <c r="V499" s="44">
        <v>106</v>
      </c>
      <c r="W499" s="72">
        <v>2273</v>
      </c>
      <c r="X499" s="90">
        <v>2289</v>
      </c>
      <c r="Y499" s="90">
        <f>Y497</f>
        <v>2317</v>
      </c>
      <c r="Z499" s="90">
        <f>Z497</f>
        <v>2264</v>
      </c>
      <c r="AA499" s="109">
        <v>14234.3</v>
      </c>
      <c r="AB499" s="109">
        <v>15038.1</v>
      </c>
      <c r="AC499" s="109">
        <v>13799.7</v>
      </c>
      <c r="AD499" s="109">
        <v>14412.3</v>
      </c>
      <c r="AE499" s="88">
        <f t="shared" si="140"/>
        <v>0.16203294148627576</v>
      </c>
      <c r="AF499" s="88">
        <f t="shared" si="137"/>
        <v>0.13229856495737674</v>
      </c>
      <c r="AG499" s="88">
        <f t="shared" si="137"/>
        <v>0.15393741658015719</v>
      </c>
      <c r="AH499" s="88">
        <f t="shared" si="137"/>
        <v>0.18390142422787648</v>
      </c>
      <c r="AI499" s="88">
        <f t="shared" si="141"/>
        <v>5.0153981522217332E-2</v>
      </c>
      <c r="AJ499" s="88">
        <f t="shared" si="138"/>
        <v>4.8929663608562692E-2</v>
      </c>
      <c r="AK499" s="88">
        <f t="shared" si="138"/>
        <v>4.7475183426845056E-2</v>
      </c>
      <c r="AL499" s="88">
        <f t="shared" si="138"/>
        <v>4.6819787985865724E-2</v>
      </c>
    </row>
    <row r="500" spans="2:38" s="24" customFormat="1" ht="86.25" customHeight="1" x14ac:dyDescent="0.25">
      <c r="B500" s="45">
        <v>450</v>
      </c>
      <c r="C500" s="60" t="s">
        <v>388</v>
      </c>
      <c r="D500" s="60" t="s">
        <v>401</v>
      </c>
      <c r="E500" s="79">
        <v>7012003440</v>
      </c>
      <c r="F500" s="60" t="s">
        <v>390</v>
      </c>
      <c r="G500" s="7">
        <v>100</v>
      </c>
      <c r="H500" s="81" t="s">
        <v>397</v>
      </c>
      <c r="I500" s="89" t="s">
        <v>398</v>
      </c>
      <c r="J500" s="87">
        <v>261.3</v>
      </c>
      <c r="K500" s="87">
        <v>239.3</v>
      </c>
      <c r="L500" s="87">
        <v>132.5</v>
      </c>
      <c r="M500" s="87">
        <v>70</v>
      </c>
      <c r="N500" s="70">
        <f t="shared" ref="N500:Q510" si="143">N498</f>
        <v>2430.37</v>
      </c>
      <c r="O500" s="70">
        <f t="shared" si="143"/>
        <v>3364.36</v>
      </c>
      <c r="P500" s="70">
        <f t="shared" si="143"/>
        <v>1348.6</v>
      </c>
      <c r="Q500" s="70">
        <f t="shared" si="143"/>
        <v>1562.25</v>
      </c>
      <c r="R500" s="36" t="s">
        <v>47</v>
      </c>
      <c r="S500" s="44">
        <v>80</v>
      </c>
      <c r="T500" s="44">
        <v>73</v>
      </c>
      <c r="U500" s="44">
        <v>81</v>
      </c>
      <c r="V500" s="44">
        <v>81</v>
      </c>
      <c r="W500" s="72">
        <v>2273</v>
      </c>
      <c r="X500" s="90">
        <v>2289</v>
      </c>
      <c r="Y500" s="90">
        <f t="shared" ref="Y500:Z500" si="144">Y499</f>
        <v>2317</v>
      </c>
      <c r="Z500" s="90">
        <f t="shared" si="144"/>
        <v>2264</v>
      </c>
      <c r="AA500" s="109">
        <v>11778.9</v>
      </c>
      <c r="AB500" s="109">
        <v>14423.4</v>
      </c>
      <c r="AC500" s="109">
        <v>13696.5</v>
      </c>
      <c r="AD500" s="109">
        <v>13822.2</v>
      </c>
      <c r="AE500" s="88">
        <f t="shared" si="140"/>
        <v>0.10751449367791736</v>
      </c>
      <c r="AF500" s="88">
        <f t="shared" si="137"/>
        <v>7.1127941124017643E-2</v>
      </c>
      <c r="AG500" s="88">
        <f t="shared" si="137"/>
        <v>9.8250037075485699E-2</v>
      </c>
      <c r="AH500" s="88">
        <f t="shared" si="137"/>
        <v>4.4807169147063529E-2</v>
      </c>
      <c r="AI500" s="88">
        <f t="shared" si="141"/>
        <v>3.5195776506819182E-2</v>
      </c>
      <c r="AJ500" s="88">
        <f t="shared" si="138"/>
        <v>3.1891655744866756E-2</v>
      </c>
      <c r="AK500" s="88">
        <f t="shared" si="138"/>
        <v>3.4958998705222268E-2</v>
      </c>
      <c r="AL500" s="88">
        <f t="shared" si="138"/>
        <v>3.5777385159010598E-2</v>
      </c>
    </row>
    <row r="501" spans="2:38" s="24" customFormat="1" ht="86.25" customHeight="1" x14ac:dyDescent="0.25">
      <c r="B501" s="45">
        <v>451</v>
      </c>
      <c r="C501" s="60" t="s">
        <v>388</v>
      </c>
      <c r="D501" s="60" t="s">
        <v>402</v>
      </c>
      <c r="E501" s="79">
        <v>7012003577</v>
      </c>
      <c r="F501" s="60" t="s">
        <v>390</v>
      </c>
      <c r="G501" s="7">
        <v>100</v>
      </c>
      <c r="H501" s="81" t="s">
        <v>397</v>
      </c>
      <c r="I501" s="89" t="s">
        <v>398</v>
      </c>
      <c r="J501" s="87">
        <v>0</v>
      </c>
      <c r="K501" s="87">
        <v>0</v>
      </c>
      <c r="L501" s="87">
        <v>10.4</v>
      </c>
      <c r="M501" s="87">
        <v>9.6</v>
      </c>
      <c r="N501" s="70">
        <f t="shared" si="143"/>
        <v>2430.37</v>
      </c>
      <c r="O501" s="70">
        <f t="shared" si="143"/>
        <v>3364.36</v>
      </c>
      <c r="P501" s="70">
        <f t="shared" si="143"/>
        <v>1348.6</v>
      </c>
      <c r="Q501" s="70">
        <f t="shared" si="143"/>
        <v>1562.25</v>
      </c>
      <c r="R501" s="36" t="s">
        <v>47</v>
      </c>
      <c r="S501" s="44">
        <v>37</v>
      </c>
      <c r="T501" s="44">
        <v>41</v>
      </c>
      <c r="U501" s="44">
        <v>40</v>
      </c>
      <c r="V501" s="44">
        <v>35</v>
      </c>
      <c r="W501" s="72">
        <v>2273</v>
      </c>
      <c r="X501" s="90">
        <v>2289</v>
      </c>
      <c r="Y501" s="90">
        <f t="shared" ref="Y501:Z501" si="145">Y499</f>
        <v>2317</v>
      </c>
      <c r="Z501" s="90">
        <f t="shared" si="145"/>
        <v>2264</v>
      </c>
      <c r="AA501" s="109">
        <v>6326.48</v>
      </c>
      <c r="AB501" s="109">
        <v>6243.25</v>
      </c>
      <c r="AC501" s="109">
        <v>5837.1</v>
      </c>
      <c r="AD501" s="109">
        <v>6665.3</v>
      </c>
      <c r="AE501" s="88">
        <f t="shared" si="140"/>
        <v>0</v>
      </c>
      <c r="AF501" s="88">
        <f t="shared" si="137"/>
        <v>0</v>
      </c>
      <c r="AG501" s="88">
        <f t="shared" si="137"/>
        <v>7.7117010232834061E-3</v>
      </c>
      <c r="AH501" s="88">
        <f t="shared" si="137"/>
        <v>6.1449831973115696E-3</v>
      </c>
      <c r="AI501" s="88">
        <f t="shared" si="141"/>
        <v>1.6278046634403871E-2</v>
      </c>
      <c r="AJ501" s="88">
        <f t="shared" si="138"/>
        <v>1.7911751856705984E-2</v>
      </c>
      <c r="AK501" s="88">
        <f t="shared" si="138"/>
        <v>1.7263703064307294E-2</v>
      </c>
      <c r="AL501" s="88">
        <f t="shared" si="138"/>
        <v>1.5459363957597174E-2</v>
      </c>
    </row>
    <row r="502" spans="2:38" s="24" customFormat="1" ht="86.25" customHeight="1" x14ac:dyDescent="0.25">
      <c r="B502" s="45">
        <v>452</v>
      </c>
      <c r="C502" s="60" t="s">
        <v>388</v>
      </c>
      <c r="D502" s="60" t="s">
        <v>403</v>
      </c>
      <c r="E502" s="79">
        <v>7012003369</v>
      </c>
      <c r="F502" s="60" t="s">
        <v>390</v>
      </c>
      <c r="G502" s="7">
        <v>100</v>
      </c>
      <c r="H502" s="81" t="s">
        <v>397</v>
      </c>
      <c r="I502" s="89" t="s">
        <v>398</v>
      </c>
      <c r="J502" s="87">
        <v>253.6</v>
      </c>
      <c r="K502" s="87">
        <v>343.4</v>
      </c>
      <c r="L502" s="87">
        <v>213.5</v>
      </c>
      <c r="M502" s="87">
        <v>200</v>
      </c>
      <c r="N502" s="70">
        <f t="shared" si="143"/>
        <v>2430.37</v>
      </c>
      <c r="O502" s="70">
        <f t="shared" si="143"/>
        <v>3364.36</v>
      </c>
      <c r="P502" s="70">
        <f t="shared" si="143"/>
        <v>1348.6</v>
      </c>
      <c r="Q502" s="70">
        <f t="shared" si="143"/>
        <v>1562.25</v>
      </c>
      <c r="R502" s="36" t="s">
        <v>47</v>
      </c>
      <c r="S502" s="44">
        <v>61</v>
      </c>
      <c r="T502" s="44">
        <v>62</v>
      </c>
      <c r="U502" s="44">
        <v>65</v>
      </c>
      <c r="V502" s="44">
        <v>76</v>
      </c>
      <c r="W502" s="72">
        <v>2273</v>
      </c>
      <c r="X502" s="90">
        <v>2289</v>
      </c>
      <c r="Y502" s="90">
        <f t="shared" ref="Y502:Z502" si="146">Y501</f>
        <v>2317</v>
      </c>
      <c r="Z502" s="90">
        <f t="shared" si="146"/>
        <v>2264</v>
      </c>
      <c r="AA502" s="109">
        <v>11325.4</v>
      </c>
      <c r="AB502" s="109">
        <v>11723.8</v>
      </c>
      <c r="AC502" s="109">
        <v>11929.3</v>
      </c>
      <c r="AD502" s="109">
        <v>12576.1</v>
      </c>
      <c r="AE502" s="88">
        <f t="shared" si="140"/>
        <v>0.10434625180528068</v>
      </c>
      <c r="AF502" s="88">
        <f t="shared" si="137"/>
        <v>0.10206993306304912</v>
      </c>
      <c r="AG502" s="88">
        <f t="shared" si="137"/>
        <v>0.15831232389144298</v>
      </c>
      <c r="AH502" s="88">
        <f t="shared" si="137"/>
        <v>0.12802048327732438</v>
      </c>
      <c r="AI502" s="88">
        <f t="shared" si="141"/>
        <v>2.6836779586449627E-2</v>
      </c>
      <c r="AJ502" s="88">
        <f t="shared" si="138"/>
        <v>2.7086063783311489E-2</v>
      </c>
      <c r="AK502" s="88">
        <f t="shared" si="138"/>
        <v>2.8053517479499353E-2</v>
      </c>
      <c r="AL502" s="88">
        <f t="shared" si="138"/>
        <v>3.3568904593639579E-2</v>
      </c>
    </row>
    <row r="503" spans="2:38" s="24" customFormat="1" ht="86.25" customHeight="1" x14ac:dyDescent="0.25">
      <c r="B503" s="45">
        <v>453</v>
      </c>
      <c r="C503" s="60" t="s">
        <v>388</v>
      </c>
      <c r="D503" s="60" t="s">
        <v>404</v>
      </c>
      <c r="E503" s="79">
        <v>7012003665</v>
      </c>
      <c r="F503" s="60" t="s">
        <v>390</v>
      </c>
      <c r="G503" s="7">
        <v>100</v>
      </c>
      <c r="H503" s="81" t="s">
        <v>397</v>
      </c>
      <c r="I503" s="89" t="s">
        <v>398</v>
      </c>
      <c r="J503" s="87">
        <v>173</v>
      </c>
      <c r="K503" s="87">
        <v>153</v>
      </c>
      <c r="L503" s="87">
        <v>92</v>
      </c>
      <c r="M503" s="87">
        <v>115.5</v>
      </c>
      <c r="N503" s="70">
        <f t="shared" si="143"/>
        <v>2430.37</v>
      </c>
      <c r="O503" s="70">
        <f t="shared" si="143"/>
        <v>3364.36</v>
      </c>
      <c r="P503" s="70">
        <f t="shared" si="143"/>
        <v>1348.6</v>
      </c>
      <c r="Q503" s="70">
        <f t="shared" si="143"/>
        <v>1562.25</v>
      </c>
      <c r="R503" s="36" t="s">
        <v>47</v>
      </c>
      <c r="S503" s="44">
        <v>90</v>
      </c>
      <c r="T503" s="44">
        <v>84</v>
      </c>
      <c r="U503" s="44">
        <v>77</v>
      </c>
      <c r="V503" s="44">
        <v>67</v>
      </c>
      <c r="W503" s="72">
        <v>2273</v>
      </c>
      <c r="X503" s="90">
        <v>2289</v>
      </c>
      <c r="Y503" s="90">
        <f t="shared" ref="Y503:Z503" si="147">Y501</f>
        <v>2317</v>
      </c>
      <c r="Z503" s="90">
        <f t="shared" si="147"/>
        <v>2264</v>
      </c>
      <c r="AA503" s="109">
        <v>17710.211879999999</v>
      </c>
      <c r="AB503" s="109">
        <v>12610.2297</v>
      </c>
      <c r="AC503" s="109">
        <v>13037.6</v>
      </c>
      <c r="AD503" s="109">
        <v>14007.6</v>
      </c>
      <c r="AE503" s="88">
        <f t="shared" si="140"/>
        <v>7.1182577138460407E-2</v>
      </c>
      <c r="AF503" s="88">
        <f t="shared" si="137"/>
        <v>4.5476702849873374E-2</v>
      </c>
      <c r="AG503" s="88">
        <f t="shared" si="137"/>
        <v>6.8218893667507052E-2</v>
      </c>
      <c r="AH503" s="88">
        <f t="shared" si="137"/>
        <v>7.3931829092654819E-2</v>
      </c>
      <c r="AI503" s="88">
        <f t="shared" si="141"/>
        <v>3.9595248570171576E-2</v>
      </c>
      <c r="AJ503" s="88">
        <f>T503/X503</f>
        <v>3.669724770642202E-2</v>
      </c>
      <c r="AK503" s="88">
        <f t="shared" si="138"/>
        <v>3.3232628398791542E-2</v>
      </c>
      <c r="AL503" s="88">
        <f t="shared" si="138"/>
        <v>2.959363957597173E-2</v>
      </c>
    </row>
    <row r="504" spans="2:38" s="24" customFormat="1" ht="86.25" customHeight="1" x14ac:dyDescent="0.25">
      <c r="B504" s="45">
        <v>454</v>
      </c>
      <c r="C504" s="60" t="s">
        <v>388</v>
      </c>
      <c r="D504" s="60" t="s">
        <v>405</v>
      </c>
      <c r="E504" s="79">
        <v>7012003496</v>
      </c>
      <c r="F504" s="60" t="s">
        <v>390</v>
      </c>
      <c r="G504" s="7">
        <v>100</v>
      </c>
      <c r="H504" s="81" t="s">
        <v>397</v>
      </c>
      <c r="I504" s="89" t="s">
        <v>131</v>
      </c>
      <c r="J504" s="87"/>
      <c r="K504" s="87"/>
      <c r="L504" s="87"/>
      <c r="M504" s="87"/>
      <c r="N504" s="70">
        <f t="shared" si="143"/>
        <v>2430.37</v>
      </c>
      <c r="O504" s="70">
        <f t="shared" si="143"/>
        <v>3364.36</v>
      </c>
      <c r="P504" s="70">
        <f t="shared" si="143"/>
        <v>1348.6</v>
      </c>
      <c r="Q504" s="70">
        <f t="shared" si="143"/>
        <v>1562.25</v>
      </c>
      <c r="R504" s="36" t="s">
        <v>47</v>
      </c>
      <c r="S504" s="44">
        <v>201</v>
      </c>
      <c r="T504" s="44">
        <v>192</v>
      </c>
      <c r="U504" s="44">
        <v>189</v>
      </c>
      <c r="V504" s="44">
        <v>196</v>
      </c>
      <c r="W504" s="72">
        <v>2273</v>
      </c>
      <c r="X504" s="90">
        <v>2289</v>
      </c>
      <c r="Y504" s="90">
        <f t="shared" ref="Y504:Z504" si="148">Y503</f>
        <v>2317</v>
      </c>
      <c r="Z504" s="90">
        <f t="shared" si="148"/>
        <v>2264</v>
      </c>
      <c r="AA504" s="109">
        <v>23240.9</v>
      </c>
      <c r="AB504" s="109">
        <v>22141.599999999999</v>
      </c>
      <c r="AC504" s="109">
        <v>25329.200000000001</v>
      </c>
      <c r="AD504" s="109">
        <v>25967.9</v>
      </c>
      <c r="AE504" s="88">
        <f t="shared" si="140"/>
        <v>0</v>
      </c>
      <c r="AF504" s="88">
        <f t="shared" si="137"/>
        <v>0</v>
      </c>
      <c r="AG504" s="88">
        <f t="shared" si="137"/>
        <v>0</v>
      </c>
      <c r="AH504" s="88">
        <f t="shared" si="137"/>
        <v>0</v>
      </c>
      <c r="AI504" s="88">
        <f t="shared" si="141"/>
        <v>8.8429388473383191E-2</v>
      </c>
      <c r="AJ504" s="88">
        <f t="shared" si="138"/>
        <v>8.3879423328964614E-2</v>
      </c>
      <c r="AK504" s="88">
        <f t="shared" si="138"/>
        <v>8.1570996978851965E-2</v>
      </c>
      <c r="AL504" s="88">
        <f t="shared" si="138"/>
        <v>8.6572438162544174E-2</v>
      </c>
    </row>
    <row r="505" spans="2:38" s="24" customFormat="1" ht="86.25" customHeight="1" x14ac:dyDescent="0.25">
      <c r="B505" s="45">
        <v>455</v>
      </c>
      <c r="C505" s="60" t="s">
        <v>388</v>
      </c>
      <c r="D505" s="60" t="s">
        <v>406</v>
      </c>
      <c r="E505" s="79">
        <v>7012003672</v>
      </c>
      <c r="F505" s="60" t="s">
        <v>390</v>
      </c>
      <c r="G505" s="7">
        <v>100</v>
      </c>
      <c r="H505" s="81" t="s">
        <v>397</v>
      </c>
      <c r="I505" s="89" t="s">
        <v>398</v>
      </c>
      <c r="J505" s="87">
        <v>257.3</v>
      </c>
      <c r="K505" s="87">
        <v>282</v>
      </c>
      <c r="L505" s="87">
        <v>168.4</v>
      </c>
      <c r="M505" s="87">
        <v>90.2</v>
      </c>
      <c r="N505" s="70">
        <f t="shared" si="143"/>
        <v>2430.37</v>
      </c>
      <c r="O505" s="70">
        <f t="shared" si="143"/>
        <v>3364.36</v>
      </c>
      <c r="P505" s="70">
        <f t="shared" si="143"/>
        <v>1348.6</v>
      </c>
      <c r="Q505" s="70">
        <f t="shared" si="143"/>
        <v>1562.25</v>
      </c>
      <c r="R505" s="36" t="s">
        <v>47</v>
      </c>
      <c r="S505" s="44">
        <v>132</v>
      </c>
      <c r="T505" s="44">
        <v>129</v>
      </c>
      <c r="U505" s="44">
        <v>132</v>
      </c>
      <c r="V505" s="44">
        <v>126</v>
      </c>
      <c r="W505" s="72">
        <v>2273</v>
      </c>
      <c r="X505" s="90">
        <v>2289</v>
      </c>
      <c r="Y505" s="90">
        <f t="shared" ref="Y505:Z505" si="149">Y503</f>
        <v>2317</v>
      </c>
      <c r="Z505" s="90">
        <f t="shared" si="149"/>
        <v>2264</v>
      </c>
      <c r="AA505" s="109">
        <v>20211.5</v>
      </c>
      <c r="AB505" s="109">
        <v>20378.5</v>
      </c>
      <c r="AC505" s="109"/>
      <c r="AD505" s="109"/>
      <c r="AE505" s="88">
        <f t="shared" si="140"/>
        <v>0.10586865374408012</v>
      </c>
      <c r="AF505" s="88">
        <f t="shared" si="137"/>
        <v>8.3819805252707796E-2</v>
      </c>
      <c r="AG505" s="88">
        <f t="shared" si="137"/>
        <v>0.12487023580008899</v>
      </c>
      <c r="AH505" s="88">
        <f t="shared" si="137"/>
        <v>5.7737237958073291E-2</v>
      </c>
      <c r="AI505" s="88">
        <f t="shared" si="141"/>
        <v>5.8073031236251647E-2</v>
      </c>
      <c r="AJ505" s="88">
        <f t="shared" si="138"/>
        <v>5.6356487549148099E-2</v>
      </c>
      <c r="AK505" s="88">
        <f t="shared" si="138"/>
        <v>5.6970220112214073E-2</v>
      </c>
      <c r="AL505" s="88">
        <f t="shared" si="138"/>
        <v>5.5653710247349823E-2</v>
      </c>
    </row>
    <row r="506" spans="2:38" s="24" customFormat="1" ht="86.25" customHeight="1" x14ac:dyDescent="0.25">
      <c r="B506" s="45">
        <v>456</v>
      </c>
      <c r="C506" s="60" t="s">
        <v>388</v>
      </c>
      <c r="D506" s="60" t="s">
        <v>407</v>
      </c>
      <c r="E506" s="79">
        <v>7012003432</v>
      </c>
      <c r="F506" s="60" t="s">
        <v>390</v>
      </c>
      <c r="G506" s="7">
        <v>100</v>
      </c>
      <c r="H506" s="81" t="s">
        <v>397</v>
      </c>
      <c r="I506" s="89" t="s">
        <v>131</v>
      </c>
      <c r="J506" s="87">
        <v>366.4</v>
      </c>
      <c r="K506" s="87">
        <v>357</v>
      </c>
      <c r="L506" s="87">
        <v>109.3</v>
      </c>
      <c r="M506" s="87">
        <v>419.5</v>
      </c>
      <c r="N506" s="70">
        <f t="shared" si="143"/>
        <v>2430.37</v>
      </c>
      <c r="O506" s="70">
        <f t="shared" si="143"/>
        <v>3364.36</v>
      </c>
      <c r="P506" s="70">
        <f t="shared" si="143"/>
        <v>1348.6</v>
      </c>
      <c r="Q506" s="70">
        <f t="shared" si="143"/>
        <v>1562.25</v>
      </c>
      <c r="R506" s="36" t="s">
        <v>47</v>
      </c>
      <c r="S506" s="44">
        <v>66</v>
      </c>
      <c r="T506" s="44">
        <v>56</v>
      </c>
      <c r="U506" s="44">
        <v>50</v>
      </c>
      <c r="V506" s="44">
        <v>46</v>
      </c>
      <c r="W506" s="72">
        <v>200</v>
      </c>
      <c r="X506" s="90">
        <v>174</v>
      </c>
      <c r="Y506" s="90">
        <f t="shared" ref="Y506:Z506" si="150">Y505</f>
        <v>2317</v>
      </c>
      <c r="Z506" s="90">
        <f t="shared" si="150"/>
        <v>2264</v>
      </c>
      <c r="AA506" s="109">
        <v>14075.8</v>
      </c>
      <c r="AB506" s="109">
        <v>27256.400000000001</v>
      </c>
      <c r="AC506" s="109">
        <v>13856</v>
      </c>
      <c r="AD506" s="109">
        <v>13566</v>
      </c>
      <c r="AE506" s="88">
        <f t="shared" si="140"/>
        <v>0.15075893793949069</v>
      </c>
      <c r="AF506" s="88">
        <f t="shared" si="137"/>
        <v>0.10611230664970454</v>
      </c>
      <c r="AG506" s="88">
        <f t="shared" si="137"/>
        <v>8.1047011715853476E-2</v>
      </c>
      <c r="AH506" s="88">
        <f t="shared" si="137"/>
        <v>0.26852296367418788</v>
      </c>
      <c r="AI506" s="88">
        <f t="shared" si="141"/>
        <v>0.33</v>
      </c>
      <c r="AJ506" s="88">
        <f t="shared" si="138"/>
        <v>0.32183908045977011</v>
      </c>
      <c r="AK506" s="88">
        <f t="shared" si="138"/>
        <v>2.1579628830384119E-2</v>
      </c>
      <c r="AL506" s="88">
        <f t="shared" si="138"/>
        <v>2.0318021201413426E-2</v>
      </c>
    </row>
    <row r="507" spans="2:38" s="24" customFormat="1" ht="86.25" customHeight="1" x14ac:dyDescent="0.25">
      <c r="B507" s="45">
        <v>457</v>
      </c>
      <c r="C507" s="60" t="s">
        <v>388</v>
      </c>
      <c r="D507" s="60" t="s">
        <v>408</v>
      </c>
      <c r="E507" s="79">
        <v>7012003760</v>
      </c>
      <c r="F507" s="60" t="s">
        <v>390</v>
      </c>
      <c r="G507" s="7">
        <v>100</v>
      </c>
      <c r="H507" s="81" t="s">
        <v>397</v>
      </c>
      <c r="I507" s="89" t="s">
        <v>398</v>
      </c>
      <c r="J507" s="87">
        <v>201.2</v>
      </c>
      <c r="K507" s="87">
        <v>1089.0999999999999</v>
      </c>
      <c r="L507" s="87">
        <v>6</v>
      </c>
      <c r="M507" s="87">
        <v>33</v>
      </c>
      <c r="N507" s="70">
        <f t="shared" si="143"/>
        <v>2430.37</v>
      </c>
      <c r="O507" s="70">
        <f t="shared" si="143"/>
        <v>3364.36</v>
      </c>
      <c r="P507" s="70">
        <f t="shared" si="143"/>
        <v>1348.6</v>
      </c>
      <c r="Q507" s="70">
        <f t="shared" si="143"/>
        <v>1562.25</v>
      </c>
      <c r="R507" s="36" t="s">
        <v>47</v>
      </c>
      <c r="S507" s="44">
        <v>906</v>
      </c>
      <c r="T507" s="44">
        <v>948</v>
      </c>
      <c r="U507" s="44">
        <v>983</v>
      </c>
      <c r="V507" s="44">
        <v>994</v>
      </c>
      <c r="W507" s="72">
        <v>2273</v>
      </c>
      <c r="X507" s="90">
        <v>2289</v>
      </c>
      <c r="Y507" s="90">
        <f t="shared" ref="Y507:Z507" si="151">Y505</f>
        <v>2317</v>
      </c>
      <c r="Z507" s="90">
        <f t="shared" si="151"/>
        <v>2264</v>
      </c>
      <c r="AA507" s="109">
        <v>122846.3</v>
      </c>
      <c r="AB507" s="109">
        <v>82192</v>
      </c>
      <c r="AC507" s="109">
        <v>66249.3</v>
      </c>
      <c r="AD507" s="109">
        <v>70418</v>
      </c>
      <c r="AE507" s="88">
        <f t="shared" si="140"/>
        <v>8.2785748672012896E-2</v>
      </c>
      <c r="AF507" s="88">
        <f t="shared" si="137"/>
        <v>0.3237168436195888</v>
      </c>
      <c r="AG507" s="88">
        <f t="shared" si="137"/>
        <v>4.4490582826635034E-3</v>
      </c>
      <c r="AH507" s="88">
        <f t="shared" si="137"/>
        <v>2.1123379740758522E-2</v>
      </c>
      <c r="AI507" s="88">
        <f t="shared" si="141"/>
        <v>0.39859216893972721</v>
      </c>
      <c r="AJ507" s="88">
        <f t="shared" si="138"/>
        <v>0.41415465268676277</v>
      </c>
      <c r="AK507" s="88">
        <f t="shared" si="138"/>
        <v>0.42425550280535174</v>
      </c>
      <c r="AL507" s="88">
        <f t="shared" si="138"/>
        <v>0.43904593639575973</v>
      </c>
    </row>
    <row r="508" spans="2:38" s="24" customFormat="1" ht="86.25" customHeight="1" x14ac:dyDescent="0.25">
      <c r="B508" s="45">
        <v>458</v>
      </c>
      <c r="C508" s="60" t="s">
        <v>388</v>
      </c>
      <c r="D508" s="60" t="s">
        <v>409</v>
      </c>
      <c r="E508" s="79">
        <v>7012003560</v>
      </c>
      <c r="F508" s="60" t="s">
        <v>390</v>
      </c>
      <c r="G508" s="7">
        <v>100</v>
      </c>
      <c r="H508" s="81" t="s">
        <v>397</v>
      </c>
      <c r="I508" s="89" t="s">
        <v>131</v>
      </c>
      <c r="J508" s="87">
        <v>0</v>
      </c>
      <c r="K508" s="87">
        <v>0</v>
      </c>
      <c r="L508" s="87">
        <v>0</v>
      </c>
      <c r="M508" s="87">
        <v>0</v>
      </c>
      <c r="N508" s="70">
        <f t="shared" si="143"/>
        <v>2430.37</v>
      </c>
      <c r="O508" s="70">
        <f t="shared" si="143"/>
        <v>3364.36</v>
      </c>
      <c r="P508" s="70">
        <f t="shared" si="143"/>
        <v>1348.6</v>
      </c>
      <c r="Q508" s="70">
        <f t="shared" si="143"/>
        <v>1562.25</v>
      </c>
      <c r="R508" s="36" t="s">
        <v>47</v>
      </c>
      <c r="S508" s="44">
        <v>25</v>
      </c>
      <c r="T508" s="44">
        <v>29</v>
      </c>
      <c r="U508" s="44">
        <v>25</v>
      </c>
      <c r="V508" s="44">
        <v>23</v>
      </c>
      <c r="W508" s="72">
        <v>2273</v>
      </c>
      <c r="X508" s="90">
        <v>2289</v>
      </c>
      <c r="Y508" s="90">
        <f t="shared" ref="Y508:Z508" si="152">Y507</f>
        <v>2317</v>
      </c>
      <c r="Z508" s="90">
        <f t="shared" si="152"/>
        <v>2264</v>
      </c>
      <c r="AA508" s="109">
        <v>6115.65</v>
      </c>
      <c r="AB508" s="109">
        <v>6814.78</v>
      </c>
      <c r="AC508" s="109">
        <v>6772.5</v>
      </c>
      <c r="AD508" s="109">
        <v>7153.3</v>
      </c>
      <c r="AE508" s="88">
        <f t="shared" si="140"/>
        <v>0</v>
      </c>
      <c r="AF508" s="88">
        <f t="shared" si="137"/>
        <v>0</v>
      </c>
      <c r="AG508" s="88">
        <f t="shared" si="137"/>
        <v>0</v>
      </c>
      <c r="AH508" s="88">
        <f t="shared" si="137"/>
        <v>0</v>
      </c>
      <c r="AI508" s="88">
        <f t="shared" si="141"/>
        <v>1.0998680158380994E-2</v>
      </c>
      <c r="AJ508" s="88">
        <f t="shared" si="138"/>
        <v>1.2669287898645697E-2</v>
      </c>
      <c r="AK508" s="88">
        <f t="shared" si="138"/>
        <v>1.078981441519206E-2</v>
      </c>
      <c r="AL508" s="88">
        <f t="shared" si="138"/>
        <v>1.0159010600706713E-2</v>
      </c>
    </row>
    <row r="509" spans="2:38" s="24" customFormat="1" ht="86.25" customHeight="1" x14ac:dyDescent="0.25">
      <c r="B509" s="45">
        <v>459</v>
      </c>
      <c r="C509" s="60" t="s">
        <v>388</v>
      </c>
      <c r="D509" s="60" t="s">
        <v>410</v>
      </c>
      <c r="E509" s="79">
        <v>7012003538</v>
      </c>
      <c r="F509" s="60" t="s">
        <v>390</v>
      </c>
      <c r="G509" s="7">
        <v>100</v>
      </c>
      <c r="H509" s="81" t="s">
        <v>397</v>
      </c>
      <c r="I509" s="89" t="s">
        <v>398</v>
      </c>
      <c r="J509" s="87">
        <v>208.57</v>
      </c>
      <c r="K509" s="87">
        <v>124.26</v>
      </c>
      <c r="L509" s="87">
        <v>75.099999999999994</v>
      </c>
      <c r="M509" s="87">
        <v>68.25</v>
      </c>
      <c r="N509" s="70">
        <f t="shared" si="143"/>
        <v>2430.37</v>
      </c>
      <c r="O509" s="70">
        <f t="shared" si="143"/>
        <v>3364.36</v>
      </c>
      <c r="P509" s="70">
        <f t="shared" si="143"/>
        <v>1348.6</v>
      </c>
      <c r="Q509" s="70">
        <f t="shared" si="143"/>
        <v>1562.25</v>
      </c>
      <c r="R509" s="36" t="s">
        <v>47</v>
      </c>
      <c r="S509" s="44">
        <v>154</v>
      </c>
      <c r="T509" s="44">
        <v>149</v>
      </c>
      <c r="U509" s="44">
        <v>154</v>
      </c>
      <c r="V509" s="44">
        <v>124</v>
      </c>
      <c r="W509" s="72">
        <v>2273</v>
      </c>
      <c r="X509" s="90">
        <v>2289</v>
      </c>
      <c r="Y509" s="90">
        <f t="shared" ref="Y509:Z509" si="153">Y507</f>
        <v>2317</v>
      </c>
      <c r="Z509" s="90">
        <f t="shared" si="153"/>
        <v>2264</v>
      </c>
      <c r="AA509" s="109">
        <v>20323.8</v>
      </c>
      <c r="AB509" s="109">
        <v>19316.2</v>
      </c>
      <c r="AC509" s="109">
        <v>26185.46</v>
      </c>
      <c r="AD509" s="109">
        <v>22295.09</v>
      </c>
      <c r="AE509" s="88">
        <f t="shared" si="140"/>
        <v>8.581820875010801E-2</v>
      </c>
      <c r="AF509" s="88">
        <f t="shared" si="137"/>
        <v>3.6934216314544223E-2</v>
      </c>
      <c r="AG509" s="88">
        <f t="shared" si="137"/>
        <v>5.5687379504671508E-2</v>
      </c>
      <c r="AH509" s="88">
        <f t="shared" si="137"/>
        <v>4.3686989918386945E-2</v>
      </c>
      <c r="AI509" s="88">
        <f t="shared" si="141"/>
        <v>6.775186977562693E-2</v>
      </c>
      <c r="AJ509" s="88">
        <f t="shared" si="138"/>
        <v>6.5093927479248581E-2</v>
      </c>
      <c r="AK509" s="88">
        <f t="shared" si="138"/>
        <v>6.6465256797583083E-2</v>
      </c>
      <c r="AL509" s="88">
        <f t="shared" si="138"/>
        <v>5.4770318021201414E-2</v>
      </c>
    </row>
    <row r="510" spans="2:38" s="24" customFormat="1" ht="86.25" customHeight="1" x14ac:dyDescent="0.25">
      <c r="B510" s="45">
        <v>460</v>
      </c>
      <c r="C510" s="60" t="s">
        <v>388</v>
      </c>
      <c r="D510" s="60" t="s">
        <v>411</v>
      </c>
      <c r="E510" s="79">
        <v>7012003697</v>
      </c>
      <c r="F510" s="60" t="s">
        <v>390</v>
      </c>
      <c r="G510" s="7">
        <v>100</v>
      </c>
      <c r="H510" s="81" t="s">
        <v>397</v>
      </c>
      <c r="I510" s="89" t="s">
        <v>398</v>
      </c>
      <c r="J510" s="87"/>
      <c r="K510" s="87"/>
      <c r="L510" s="87"/>
      <c r="M510" s="87"/>
      <c r="N510" s="70">
        <f t="shared" si="143"/>
        <v>2430.37</v>
      </c>
      <c r="O510" s="70">
        <f t="shared" si="143"/>
        <v>3364.36</v>
      </c>
      <c r="P510" s="70">
        <f t="shared" si="143"/>
        <v>1348.6</v>
      </c>
      <c r="Q510" s="70">
        <f t="shared" si="143"/>
        <v>1562.25</v>
      </c>
      <c r="R510" s="36" t="s">
        <v>47</v>
      </c>
      <c r="S510" s="44">
        <v>172</v>
      </c>
      <c r="T510" s="44">
        <v>174</v>
      </c>
      <c r="U510" s="44">
        <v>177</v>
      </c>
      <c r="V510" s="44">
        <v>170</v>
      </c>
      <c r="W510" s="72">
        <v>2273</v>
      </c>
      <c r="X510" s="90">
        <v>2289</v>
      </c>
      <c r="Y510" s="90">
        <f t="shared" ref="Y510:Z510" si="154">Y509</f>
        <v>2317</v>
      </c>
      <c r="Z510" s="90">
        <f t="shared" si="154"/>
        <v>2264</v>
      </c>
      <c r="AA510" s="109">
        <v>19143.490000000002</v>
      </c>
      <c r="AB510" s="109">
        <v>20034.759999999998</v>
      </c>
      <c r="AC510" s="109">
        <v>18770.3</v>
      </c>
      <c r="AD510" s="109">
        <v>19918.5</v>
      </c>
      <c r="AE510" s="88">
        <f t="shared" si="140"/>
        <v>0</v>
      </c>
      <c r="AF510" s="88">
        <f t="shared" si="137"/>
        <v>0</v>
      </c>
      <c r="AG510" s="88">
        <f t="shared" si="137"/>
        <v>0</v>
      </c>
      <c r="AH510" s="88">
        <f t="shared" si="137"/>
        <v>0</v>
      </c>
      <c r="AI510" s="88">
        <f t="shared" si="141"/>
        <v>7.5670919489661245E-2</v>
      </c>
      <c r="AJ510" s="88">
        <f t="shared" si="138"/>
        <v>7.6015727391874177E-2</v>
      </c>
      <c r="AK510" s="88">
        <f t="shared" si="138"/>
        <v>7.639188605955978E-2</v>
      </c>
      <c r="AL510" s="88">
        <f t="shared" si="138"/>
        <v>7.5088339222614847E-2</v>
      </c>
    </row>
    <row r="511" spans="2:38" s="24" customFormat="1" ht="86.25" customHeight="1" x14ac:dyDescent="0.25">
      <c r="B511" s="45">
        <v>461</v>
      </c>
      <c r="C511" s="60" t="s">
        <v>388</v>
      </c>
      <c r="D511" s="60" t="s">
        <v>412</v>
      </c>
      <c r="E511" s="79">
        <v>7012003880</v>
      </c>
      <c r="F511" s="60" t="s">
        <v>390</v>
      </c>
      <c r="G511" s="7">
        <v>100</v>
      </c>
      <c r="H511" s="81" t="s">
        <v>413</v>
      </c>
      <c r="I511" s="89" t="s">
        <v>126</v>
      </c>
      <c r="J511" s="87">
        <v>588.9</v>
      </c>
      <c r="K511" s="87">
        <v>69.2</v>
      </c>
      <c r="L511" s="87">
        <v>53</v>
      </c>
      <c r="M511" s="87">
        <v>68.5</v>
      </c>
      <c r="N511" s="70">
        <f>SUM(J511:J512)</f>
        <v>1506.8</v>
      </c>
      <c r="O511" s="70">
        <f>SUM(K511:K512)</f>
        <v>637.30000000000007</v>
      </c>
      <c r="P511" s="70">
        <f>SUM(L511:L512)</f>
        <v>426.4</v>
      </c>
      <c r="Q511" s="70">
        <f>SUM(M511:M512)</f>
        <v>628</v>
      </c>
      <c r="R511" s="36" t="s">
        <v>47</v>
      </c>
      <c r="S511" s="44">
        <v>795</v>
      </c>
      <c r="T511" s="44">
        <v>795</v>
      </c>
      <c r="U511" s="44">
        <v>717</v>
      </c>
      <c r="V511" s="44">
        <v>753</v>
      </c>
      <c r="W511" s="72">
        <v>1676</v>
      </c>
      <c r="X511" s="90">
        <v>3436</v>
      </c>
      <c r="Y511" s="90">
        <f>U511+U513+U512</f>
        <v>3425</v>
      </c>
      <c r="Z511" s="90">
        <f>V511+V513+V512</f>
        <v>3860</v>
      </c>
      <c r="AA511" s="109">
        <v>14233.2</v>
      </c>
      <c r="AB511" s="109">
        <v>13200.5</v>
      </c>
      <c r="AC511" s="109">
        <v>8889.2999999999993</v>
      </c>
      <c r="AD511" s="109">
        <v>9316.5</v>
      </c>
      <c r="AE511" s="88">
        <f>J511/N511</f>
        <v>0.39082824528802762</v>
      </c>
      <c r="AF511" s="88">
        <f t="shared" ref="AF511:AH512" si="155">K511/O511</f>
        <v>0.10858308488937705</v>
      </c>
      <c r="AG511" s="88">
        <f t="shared" si="155"/>
        <v>0.12429643527204504</v>
      </c>
      <c r="AH511" s="88">
        <f t="shared" si="155"/>
        <v>0.10907643312101911</v>
      </c>
      <c r="AI511" s="88">
        <f t="shared" ref="AI511:AL512" si="156">S511/W511</f>
        <v>0.47434367541766109</v>
      </c>
      <c r="AJ511" s="88">
        <f t="shared" si="156"/>
        <v>0.23137369033760186</v>
      </c>
      <c r="AK511" s="88">
        <f t="shared" si="156"/>
        <v>0.20934306569343067</v>
      </c>
      <c r="AL511" s="88">
        <f t="shared" si="156"/>
        <v>0.19507772020725389</v>
      </c>
    </row>
    <row r="512" spans="2:38" s="24" customFormat="1" ht="86.25" customHeight="1" x14ac:dyDescent="0.25">
      <c r="B512" s="45">
        <v>462</v>
      </c>
      <c r="C512" s="60" t="s">
        <v>388</v>
      </c>
      <c r="D512" s="60" t="s">
        <v>414</v>
      </c>
      <c r="E512" s="79">
        <v>7012003792</v>
      </c>
      <c r="F512" s="60" t="s">
        <v>390</v>
      </c>
      <c r="G512" s="7">
        <v>100</v>
      </c>
      <c r="H512" s="81" t="s">
        <v>413</v>
      </c>
      <c r="I512" s="89" t="s">
        <v>415</v>
      </c>
      <c r="J512" s="87">
        <v>917.9</v>
      </c>
      <c r="K512" s="87">
        <v>568.1</v>
      </c>
      <c r="L512" s="87">
        <v>373.4</v>
      </c>
      <c r="M512" s="87">
        <v>559.5</v>
      </c>
      <c r="N512" s="70">
        <f>N511</f>
        <v>1506.8</v>
      </c>
      <c r="O512" s="70">
        <f>O511</f>
        <v>637.30000000000007</v>
      </c>
      <c r="P512" s="70">
        <f>P511</f>
        <v>426.4</v>
      </c>
      <c r="Q512" s="70">
        <f>Q511</f>
        <v>628</v>
      </c>
      <c r="R512" s="36" t="s">
        <v>416</v>
      </c>
      <c r="S512" s="44">
        <v>268</v>
      </c>
      <c r="T512" s="44">
        <v>320</v>
      </c>
      <c r="U512" s="44">
        <v>362</v>
      </c>
      <c r="V512" s="44">
        <v>300</v>
      </c>
      <c r="W512" s="72">
        <v>1676</v>
      </c>
      <c r="X512" s="90">
        <v>3436</v>
      </c>
      <c r="Y512" s="90">
        <f>U511+U513+U512</f>
        <v>3425</v>
      </c>
      <c r="Z512" s="90">
        <f>V511+V513+V512</f>
        <v>3860</v>
      </c>
      <c r="AA512" s="109">
        <v>8047.3</v>
      </c>
      <c r="AB512" s="109">
        <v>8437.2000000000007</v>
      </c>
      <c r="AC512" s="109">
        <v>8794.7999999999993</v>
      </c>
      <c r="AD512" s="109">
        <v>11091</v>
      </c>
      <c r="AE512" s="88">
        <f t="shared" ref="AE512" si="157">J512/N512</f>
        <v>0.60917175471197238</v>
      </c>
      <c r="AF512" s="88">
        <f t="shared" si="155"/>
        <v>0.89141691511062293</v>
      </c>
      <c r="AG512" s="88">
        <f t="shared" si="155"/>
        <v>0.87570356472795496</v>
      </c>
      <c r="AH512" s="88">
        <f t="shared" si="155"/>
        <v>0.89092356687898089</v>
      </c>
      <c r="AI512" s="88">
        <f t="shared" si="156"/>
        <v>0.15990453460620524</v>
      </c>
      <c r="AJ512" s="88">
        <f t="shared" si="156"/>
        <v>9.3131548311990692E-2</v>
      </c>
      <c r="AK512" s="88">
        <f t="shared" si="156"/>
        <v>0.1056934306569343</v>
      </c>
      <c r="AL512" s="88">
        <f t="shared" si="156"/>
        <v>7.7720207253886009E-2</v>
      </c>
    </row>
    <row r="513" spans="2:38" s="24" customFormat="1" ht="86.25" customHeight="1" x14ac:dyDescent="0.25">
      <c r="B513" s="45">
        <v>463</v>
      </c>
      <c r="C513" s="60" t="s">
        <v>388</v>
      </c>
      <c r="D513" s="60" t="s">
        <v>417</v>
      </c>
      <c r="E513" s="79">
        <v>7012003746</v>
      </c>
      <c r="F513" s="60" t="s">
        <v>390</v>
      </c>
      <c r="G513" s="7">
        <v>100</v>
      </c>
      <c r="H513" s="81" t="s">
        <v>48</v>
      </c>
      <c r="I513" s="89" t="s">
        <v>418</v>
      </c>
      <c r="J513" s="87">
        <v>413</v>
      </c>
      <c r="K513" s="87">
        <v>383</v>
      </c>
      <c r="L513" s="87">
        <v>401</v>
      </c>
      <c r="M513" s="87">
        <v>428</v>
      </c>
      <c r="N513" s="70">
        <f>J513</f>
        <v>413</v>
      </c>
      <c r="O513" s="70">
        <f t="shared" ref="O513:Q513" si="158">K513</f>
        <v>383</v>
      </c>
      <c r="P513" s="70">
        <f t="shared" si="158"/>
        <v>401</v>
      </c>
      <c r="Q513" s="70">
        <f t="shared" si="158"/>
        <v>428</v>
      </c>
      <c r="R513" s="36" t="s">
        <v>47</v>
      </c>
      <c r="S513" s="44">
        <v>613</v>
      </c>
      <c r="T513" s="44">
        <v>2321</v>
      </c>
      <c r="U513" s="44">
        <v>2346</v>
      </c>
      <c r="V513" s="44">
        <v>2807</v>
      </c>
      <c r="W513" s="72">
        <v>1676</v>
      </c>
      <c r="X513" s="90">
        <v>3436</v>
      </c>
      <c r="Y513" s="90">
        <f>U513</f>
        <v>2346</v>
      </c>
      <c r="Z513" s="90">
        <f>V513</f>
        <v>2807</v>
      </c>
      <c r="AA513" s="109">
        <v>15923</v>
      </c>
      <c r="AB513" s="109">
        <v>33204</v>
      </c>
      <c r="AC513" s="109">
        <v>24602</v>
      </c>
      <c r="AD513" s="109">
        <v>20197</v>
      </c>
      <c r="AE513" s="88">
        <f>J513/N513</f>
        <v>1</v>
      </c>
      <c r="AF513" s="88">
        <f>K513/O513</f>
        <v>1</v>
      </c>
      <c r="AG513" s="88">
        <f>L513/P513</f>
        <v>1</v>
      </c>
      <c r="AH513" s="88">
        <f>M513/Q513</f>
        <v>1</v>
      </c>
      <c r="AI513" s="88">
        <f>S513/W513</f>
        <v>0.36575178997613367</v>
      </c>
      <c r="AJ513" s="88">
        <f>T513/X513</f>
        <v>0.67549476135040742</v>
      </c>
      <c r="AK513" s="88">
        <f>U513/Y513</f>
        <v>1</v>
      </c>
      <c r="AL513" s="88">
        <f>V513/Z513</f>
        <v>1</v>
      </c>
    </row>
    <row r="514" spans="2:38" s="24" customFormat="1" ht="86.25" customHeight="1" x14ac:dyDescent="0.25">
      <c r="B514" s="45">
        <v>464</v>
      </c>
      <c r="C514" s="60" t="s">
        <v>388</v>
      </c>
      <c r="D514" s="60" t="s">
        <v>419</v>
      </c>
      <c r="E514" s="79">
        <v>7012005052</v>
      </c>
      <c r="F514" s="60" t="str">
        <f>F512</f>
        <v>Администрация Первомайского района</v>
      </c>
      <c r="G514" s="7">
        <v>100</v>
      </c>
      <c r="H514" s="81" t="s">
        <v>48</v>
      </c>
      <c r="I514" s="89" t="s">
        <v>143</v>
      </c>
      <c r="J514" s="87">
        <v>150</v>
      </c>
      <c r="K514" s="87">
        <v>112</v>
      </c>
      <c r="L514" s="87">
        <v>157</v>
      </c>
      <c r="M514" s="87">
        <v>45.4</v>
      </c>
      <c r="N514" s="70">
        <f>J514</f>
        <v>150</v>
      </c>
      <c r="O514" s="70">
        <f t="shared" ref="O514:Q514" si="159">K514</f>
        <v>112</v>
      </c>
      <c r="P514" s="70">
        <f t="shared" si="159"/>
        <v>157</v>
      </c>
      <c r="Q514" s="70">
        <f t="shared" si="159"/>
        <v>45.4</v>
      </c>
      <c r="R514" s="36" t="s">
        <v>420</v>
      </c>
      <c r="S514" s="44">
        <v>28315</v>
      </c>
      <c r="T514" s="44">
        <v>151772</v>
      </c>
      <c r="U514" s="44">
        <v>59146</v>
      </c>
      <c r="V514" s="44">
        <v>112280</v>
      </c>
      <c r="W514" s="72">
        <f>S514</f>
        <v>28315</v>
      </c>
      <c r="X514" s="90">
        <f t="shared" ref="X514:Z514" si="160">T514</f>
        <v>151772</v>
      </c>
      <c r="Y514" s="90">
        <f t="shared" si="160"/>
        <v>59146</v>
      </c>
      <c r="Z514" s="90">
        <f t="shared" si="160"/>
        <v>112280</v>
      </c>
      <c r="AA514" s="109">
        <v>17243.400000000001</v>
      </c>
      <c r="AB514" s="109">
        <v>17490.400000000001</v>
      </c>
      <c r="AC514" s="109">
        <v>18951</v>
      </c>
      <c r="AD514" s="109">
        <v>24782</v>
      </c>
      <c r="AE514" s="88">
        <f>J514/N514</f>
        <v>1</v>
      </c>
      <c r="AF514" s="88">
        <f t="shared" ref="AF514:AH514" si="161">K514/O514</f>
        <v>1</v>
      </c>
      <c r="AG514" s="88">
        <f t="shared" si="161"/>
        <v>1</v>
      </c>
      <c r="AH514" s="88">
        <f t="shared" si="161"/>
        <v>1</v>
      </c>
      <c r="AI514" s="88">
        <f t="shared" ref="AI514:AL514" si="162">S514/W514</f>
        <v>1</v>
      </c>
      <c r="AJ514" s="88">
        <f t="shared" si="162"/>
        <v>1</v>
      </c>
      <c r="AK514" s="88">
        <f t="shared" si="162"/>
        <v>1</v>
      </c>
      <c r="AL514" s="88">
        <f t="shared" si="162"/>
        <v>1</v>
      </c>
    </row>
    <row r="515" spans="2:38" s="24" customFormat="1" ht="86.25" customHeight="1" x14ac:dyDescent="0.25">
      <c r="B515" s="45">
        <v>465</v>
      </c>
      <c r="C515" s="60" t="s">
        <v>388</v>
      </c>
      <c r="D515" s="60" t="s">
        <v>421</v>
      </c>
      <c r="E515" s="79">
        <v>7012005616</v>
      </c>
      <c r="F515" s="60" t="str">
        <f>F512</f>
        <v>Администрация Первомайского района</v>
      </c>
      <c r="G515" s="7">
        <v>100</v>
      </c>
      <c r="H515" s="81" t="s">
        <v>48</v>
      </c>
      <c r="I515" s="89" t="s">
        <v>422</v>
      </c>
      <c r="J515" s="87">
        <v>45</v>
      </c>
      <c r="K515" s="87">
        <v>52</v>
      </c>
      <c r="L515" s="87">
        <v>29</v>
      </c>
      <c r="M515" s="87">
        <v>9.6</v>
      </c>
      <c r="N515" s="70">
        <f>J515</f>
        <v>45</v>
      </c>
      <c r="O515" s="70">
        <f t="shared" ref="O515:Q515" si="163">K515</f>
        <v>52</v>
      </c>
      <c r="P515" s="70">
        <f t="shared" si="163"/>
        <v>29</v>
      </c>
      <c r="Q515" s="70">
        <f t="shared" si="163"/>
        <v>9.6</v>
      </c>
      <c r="R515" s="36" t="s">
        <v>420</v>
      </c>
      <c r="S515" s="44">
        <v>8836</v>
      </c>
      <c r="T515" s="44">
        <v>10021</v>
      </c>
      <c r="U515" s="44">
        <v>6924</v>
      </c>
      <c r="V515" s="44">
        <v>6155</v>
      </c>
      <c r="W515" s="72">
        <f>S515</f>
        <v>8836</v>
      </c>
      <c r="X515" s="90">
        <f t="shared" ref="X515:Z515" si="164">T515</f>
        <v>10021</v>
      </c>
      <c r="Y515" s="90">
        <f t="shared" si="164"/>
        <v>6924</v>
      </c>
      <c r="Z515" s="90">
        <f t="shared" si="164"/>
        <v>6155</v>
      </c>
      <c r="AA515" s="109">
        <v>3063.9</v>
      </c>
      <c r="AB515" s="109">
        <v>3412.3</v>
      </c>
      <c r="AC515" s="109">
        <v>3247.4</v>
      </c>
      <c r="AD515" s="109">
        <v>4301.8</v>
      </c>
      <c r="AE515" s="88">
        <f>J515/N515</f>
        <v>1</v>
      </c>
      <c r="AF515" s="88">
        <f t="shared" ref="AF515:AH515" si="165">K515/O515</f>
        <v>1</v>
      </c>
      <c r="AG515" s="88">
        <f t="shared" si="165"/>
        <v>1</v>
      </c>
      <c r="AH515" s="88">
        <f t="shared" si="165"/>
        <v>1</v>
      </c>
      <c r="AI515" s="88">
        <f t="shared" ref="AI515:AL515" si="166">S515/W515</f>
        <v>1</v>
      </c>
      <c r="AJ515" s="88">
        <f t="shared" si="166"/>
        <v>1</v>
      </c>
      <c r="AK515" s="88">
        <f t="shared" si="166"/>
        <v>1</v>
      </c>
      <c r="AL515" s="88">
        <f t="shared" si="166"/>
        <v>1</v>
      </c>
    </row>
    <row r="516" spans="2:38" s="24" customFormat="1" ht="86.25" customHeight="1" x14ac:dyDescent="0.25">
      <c r="B516" s="45">
        <v>466</v>
      </c>
      <c r="C516" s="60" t="s">
        <v>388</v>
      </c>
      <c r="D516" s="60" t="s">
        <v>423</v>
      </c>
      <c r="E516" s="79">
        <v>7012005180</v>
      </c>
      <c r="F516" s="60" t="str">
        <f>F512</f>
        <v>Администрация Первомайского района</v>
      </c>
      <c r="G516" s="7">
        <v>100</v>
      </c>
      <c r="H516" s="81" t="s">
        <v>48</v>
      </c>
      <c r="I516" s="89" t="s">
        <v>424</v>
      </c>
      <c r="J516" s="87">
        <v>3335</v>
      </c>
      <c r="K516" s="87">
        <v>3280</v>
      </c>
      <c r="L516" s="87">
        <v>2933.2</v>
      </c>
      <c r="M516" s="87">
        <v>1460</v>
      </c>
      <c r="N516" s="70">
        <v>3335</v>
      </c>
      <c r="O516" s="70">
        <v>3280</v>
      </c>
      <c r="P516" s="70">
        <v>2933.2</v>
      </c>
      <c r="Q516" s="70">
        <v>1460</v>
      </c>
      <c r="R516" s="36" t="s">
        <v>425</v>
      </c>
      <c r="S516" s="44">
        <v>2004</v>
      </c>
      <c r="T516" s="44">
        <v>2434</v>
      </c>
      <c r="U516" s="44">
        <v>2210</v>
      </c>
      <c r="V516" s="44">
        <v>2212</v>
      </c>
      <c r="W516" s="72">
        <v>2004</v>
      </c>
      <c r="X516" s="90">
        <v>2434</v>
      </c>
      <c r="Y516" s="90">
        <f>U516</f>
        <v>2210</v>
      </c>
      <c r="Z516" s="90">
        <f>V516</f>
        <v>2212</v>
      </c>
      <c r="AA516" s="109">
        <v>44855.199999999997</v>
      </c>
      <c r="AB516" s="109">
        <v>53142</v>
      </c>
      <c r="AC516" s="109">
        <v>48797.2</v>
      </c>
      <c r="AD516" s="109">
        <v>48700.800000000003</v>
      </c>
      <c r="AE516" s="88">
        <f>J516/N516</f>
        <v>1</v>
      </c>
      <c r="AF516" s="88">
        <f t="shared" ref="AF516:AH516" si="167">K516/O516</f>
        <v>1</v>
      </c>
      <c r="AG516" s="88">
        <f t="shared" si="167"/>
        <v>1</v>
      </c>
      <c r="AH516" s="88">
        <f t="shared" si="167"/>
        <v>1</v>
      </c>
      <c r="AI516" s="88">
        <f t="shared" ref="AI516:AL516" si="168">S516/W516</f>
        <v>1</v>
      </c>
      <c r="AJ516" s="88">
        <f t="shared" si="168"/>
        <v>1</v>
      </c>
      <c r="AK516" s="88">
        <f t="shared" si="168"/>
        <v>1</v>
      </c>
      <c r="AL516" s="88">
        <f t="shared" si="168"/>
        <v>1</v>
      </c>
    </row>
    <row r="517" spans="2:38" s="24" customFormat="1" ht="86.25" customHeight="1" x14ac:dyDescent="0.25">
      <c r="B517" s="45">
        <v>467</v>
      </c>
      <c r="C517" s="56" t="s">
        <v>388</v>
      </c>
      <c r="D517" s="56" t="s">
        <v>426</v>
      </c>
      <c r="E517" s="44">
        <v>7012005133</v>
      </c>
      <c r="F517" s="56" t="s">
        <v>390</v>
      </c>
      <c r="G517" s="7">
        <v>100</v>
      </c>
      <c r="H517" s="55" t="s">
        <v>48</v>
      </c>
      <c r="I517" s="100" t="s">
        <v>427</v>
      </c>
      <c r="J517" s="70">
        <v>1147</v>
      </c>
      <c r="K517" s="70">
        <v>1125</v>
      </c>
      <c r="L517" s="70">
        <v>879</v>
      </c>
      <c r="M517" s="70">
        <v>928</v>
      </c>
      <c r="N517" s="70">
        <f>J517</f>
        <v>1147</v>
      </c>
      <c r="O517" s="70">
        <f t="shared" ref="O517:Q517" si="169">K517</f>
        <v>1125</v>
      </c>
      <c r="P517" s="70">
        <f t="shared" si="169"/>
        <v>879</v>
      </c>
      <c r="Q517" s="70">
        <f t="shared" si="169"/>
        <v>928</v>
      </c>
      <c r="R517" s="36" t="s">
        <v>428</v>
      </c>
      <c r="S517" s="44">
        <v>101</v>
      </c>
      <c r="T517" s="44">
        <v>99</v>
      </c>
      <c r="U517" s="44">
        <v>101</v>
      </c>
      <c r="V517" s="44">
        <v>101</v>
      </c>
      <c r="W517" s="72">
        <f>S517</f>
        <v>101</v>
      </c>
      <c r="X517" s="90">
        <f t="shared" ref="X517:Z517" si="170">T517</f>
        <v>99</v>
      </c>
      <c r="Y517" s="90">
        <f t="shared" si="170"/>
        <v>101</v>
      </c>
      <c r="Z517" s="90">
        <f t="shared" si="170"/>
        <v>101</v>
      </c>
      <c r="AA517" s="109">
        <v>769</v>
      </c>
      <c r="AB517" s="109">
        <v>1060</v>
      </c>
      <c r="AC517" s="109">
        <v>1077</v>
      </c>
      <c r="AD517" s="109">
        <v>1008</v>
      </c>
      <c r="AE517" s="85">
        <f>J517/N517</f>
        <v>1</v>
      </c>
      <c r="AF517" s="85">
        <f t="shared" ref="AF517:AH519" si="171">K517/O517</f>
        <v>1</v>
      </c>
      <c r="AG517" s="85">
        <f t="shared" si="171"/>
        <v>1</v>
      </c>
      <c r="AH517" s="85">
        <f t="shared" si="171"/>
        <v>1</v>
      </c>
      <c r="AI517" s="85">
        <f t="shared" ref="AI517:AL517" si="172">S517/W517</f>
        <v>1</v>
      </c>
      <c r="AJ517" s="85">
        <f t="shared" si="172"/>
        <v>1</v>
      </c>
      <c r="AK517" s="85">
        <f t="shared" si="172"/>
        <v>1</v>
      </c>
      <c r="AL517" s="85">
        <f t="shared" si="172"/>
        <v>1</v>
      </c>
    </row>
    <row r="518" spans="2:38" s="24" customFormat="1" ht="58.5" customHeight="1" x14ac:dyDescent="0.25">
      <c r="B518" s="156">
        <v>468</v>
      </c>
      <c r="C518" s="143" t="s">
        <v>490</v>
      </c>
      <c r="D518" s="139" t="s">
        <v>1072</v>
      </c>
      <c r="E518" s="139">
        <v>7011003207</v>
      </c>
      <c r="F518" s="139" t="s">
        <v>1073</v>
      </c>
      <c r="G518" s="139">
        <v>100</v>
      </c>
      <c r="H518" s="139" t="s">
        <v>1118</v>
      </c>
      <c r="I518" s="56" t="s">
        <v>1074</v>
      </c>
      <c r="J518" s="36">
        <v>11765</v>
      </c>
      <c r="K518" s="36">
        <v>11688</v>
      </c>
      <c r="L518" s="36">
        <v>12112</v>
      </c>
      <c r="M518" s="36">
        <v>11120</v>
      </c>
      <c r="N518" s="36" t="s">
        <v>48</v>
      </c>
      <c r="O518" s="36" t="s">
        <v>48</v>
      </c>
      <c r="P518" s="36" t="s">
        <v>48</v>
      </c>
      <c r="Q518" s="36" t="s">
        <v>48</v>
      </c>
      <c r="R518" s="56" t="s">
        <v>1075</v>
      </c>
      <c r="S518" s="36">
        <v>2598</v>
      </c>
      <c r="T518" s="36">
        <v>2547</v>
      </c>
      <c r="U518" s="36">
        <v>2532</v>
      </c>
      <c r="V518" s="36">
        <v>2545</v>
      </c>
      <c r="W518" s="36" t="s">
        <v>48</v>
      </c>
      <c r="X518" s="36" t="s">
        <v>48</v>
      </c>
      <c r="Y518" s="36" t="s">
        <v>48</v>
      </c>
      <c r="Z518" s="36" t="s">
        <v>48</v>
      </c>
      <c r="AA518" s="17">
        <v>29969</v>
      </c>
      <c r="AB518" s="17">
        <v>38030</v>
      </c>
      <c r="AC518" s="17">
        <v>37164</v>
      </c>
      <c r="AD518" s="17">
        <v>38745</v>
      </c>
      <c r="AE518" s="15" t="s">
        <v>48</v>
      </c>
      <c r="AF518" s="15" t="s">
        <v>48</v>
      </c>
      <c r="AG518" s="15" t="s">
        <v>48</v>
      </c>
      <c r="AH518" s="15" t="s">
        <v>48</v>
      </c>
      <c r="AI518" s="15" t="s">
        <v>48</v>
      </c>
      <c r="AJ518" s="15" t="s">
        <v>48</v>
      </c>
      <c r="AK518" s="15" t="s">
        <v>48</v>
      </c>
      <c r="AL518" s="15" t="s">
        <v>48</v>
      </c>
    </row>
    <row r="519" spans="2:38" s="24" customFormat="1" ht="58.5" customHeight="1" x14ac:dyDescent="0.25">
      <c r="B519" s="208"/>
      <c r="C519" s="161"/>
      <c r="D519" s="140"/>
      <c r="E519" s="140"/>
      <c r="F519" s="140"/>
      <c r="G519" s="140"/>
      <c r="H519" s="209"/>
      <c r="I519" s="56" t="s">
        <v>235</v>
      </c>
      <c r="J519" s="36">
        <v>18223</v>
      </c>
      <c r="K519" s="36">
        <v>20412</v>
      </c>
      <c r="L519" s="36">
        <v>20650</v>
      </c>
      <c r="M519" s="36">
        <v>20636</v>
      </c>
      <c r="N519" s="36">
        <v>367260.2</v>
      </c>
      <c r="O519" s="36">
        <v>446360.6</v>
      </c>
      <c r="P519" s="36">
        <v>418384.4</v>
      </c>
      <c r="Q519" s="36">
        <v>334420.3</v>
      </c>
      <c r="R519" s="36" t="s">
        <v>88</v>
      </c>
      <c r="S519" s="36">
        <v>3012</v>
      </c>
      <c r="T519" s="36">
        <v>2860</v>
      </c>
      <c r="U519" s="36">
        <v>2750</v>
      </c>
      <c r="V519" s="36">
        <v>2792</v>
      </c>
      <c r="W519" s="36" t="s">
        <v>48</v>
      </c>
      <c r="X519" s="36" t="s">
        <v>48</v>
      </c>
      <c r="Y519" s="36" t="s">
        <v>48</v>
      </c>
      <c r="Z519" s="36" t="s">
        <v>48</v>
      </c>
      <c r="AA519" s="17"/>
      <c r="AB519" s="17"/>
      <c r="AC519" s="17"/>
      <c r="AD519" s="17"/>
      <c r="AE519" s="15">
        <f t="shared" ref="AE519:AF519" si="173">J519/N519</f>
        <v>4.9618771650181533E-2</v>
      </c>
      <c r="AF519" s="15">
        <f t="shared" si="173"/>
        <v>4.5729842642921445E-2</v>
      </c>
      <c r="AG519" s="15">
        <f t="shared" si="171"/>
        <v>4.9356524765263712E-2</v>
      </c>
      <c r="AH519" s="15">
        <f t="shared" si="171"/>
        <v>6.1706780359924322E-2</v>
      </c>
      <c r="AI519" s="15" t="s">
        <v>48</v>
      </c>
      <c r="AJ519" s="15" t="s">
        <v>48</v>
      </c>
      <c r="AK519" s="15" t="s">
        <v>48</v>
      </c>
      <c r="AL519" s="15" t="s">
        <v>48</v>
      </c>
    </row>
    <row r="520" spans="2:38" s="24" customFormat="1" ht="58.5" customHeight="1" x14ac:dyDescent="0.25">
      <c r="B520" s="208"/>
      <c r="C520" s="161"/>
      <c r="D520" s="140"/>
      <c r="E520" s="140"/>
      <c r="F520" s="140"/>
      <c r="G520" s="140"/>
      <c r="H520" s="209"/>
      <c r="I520" s="56" t="s">
        <v>233</v>
      </c>
      <c r="J520" s="36">
        <v>670</v>
      </c>
      <c r="K520" s="36">
        <v>704</v>
      </c>
      <c r="L520" s="36">
        <v>638</v>
      </c>
      <c r="M520" s="36">
        <v>585</v>
      </c>
      <c r="N520" s="36" t="s">
        <v>48</v>
      </c>
      <c r="O520" s="36" t="s">
        <v>48</v>
      </c>
      <c r="P520" s="36" t="s">
        <v>48</v>
      </c>
      <c r="Q520" s="36" t="s">
        <v>48</v>
      </c>
      <c r="R520" s="36" t="s">
        <v>149</v>
      </c>
      <c r="S520" s="36">
        <v>3.2</v>
      </c>
      <c r="T520" s="36">
        <v>3.4</v>
      </c>
      <c r="U520" s="36">
        <v>3</v>
      </c>
      <c r="V520" s="36">
        <v>2.7</v>
      </c>
      <c r="W520" s="36" t="s">
        <v>48</v>
      </c>
      <c r="X520" s="36" t="s">
        <v>48</v>
      </c>
      <c r="Y520" s="36" t="s">
        <v>48</v>
      </c>
      <c r="Z520" s="36" t="s">
        <v>48</v>
      </c>
      <c r="AA520" s="17"/>
      <c r="AB520" s="17"/>
      <c r="AC520" s="17"/>
      <c r="AD520" s="17"/>
      <c r="AE520" s="15" t="s">
        <v>48</v>
      </c>
      <c r="AF520" s="15" t="s">
        <v>48</v>
      </c>
      <c r="AG520" s="15" t="s">
        <v>48</v>
      </c>
      <c r="AH520" s="15" t="s">
        <v>48</v>
      </c>
      <c r="AI520" s="15" t="s">
        <v>48</v>
      </c>
      <c r="AJ520" s="15" t="s">
        <v>48</v>
      </c>
      <c r="AK520" s="15" t="s">
        <v>48</v>
      </c>
      <c r="AL520" s="15" t="s">
        <v>48</v>
      </c>
    </row>
    <row r="521" spans="2:38" s="24" customFormat="1" ht="58.5" customHeight="1" x14ac:dyDescent="0.25">
      <c r="B521" s="208"/>
      <c r="C521" s="161"/>
      <c r="D521" s="140"/>
      <c r="E521" s="140"/>
      <c r="F521" s="140"/>
      <c r="G521" s="140"/>
      <c r="H521" s="209"/>
      <c r="I521" s="56" t="s">
        <v>1076</v>
      </c>
      <c r="J521" s="36">
        <v>784</v>
      </c>
      <c r="K521" s="36">
        <v>1042</v>
      </c>
      <c r="L521" s="36">
        <v>446</v>
      </c>
      <c r="M521" s="36">
        <v>829</v>
      </c>
      <c r="N521" s="36" t="s">
        <v>48</v>
      </c>
      <c r="O521" s="36" t="s">
        <v>48</v>
      </c>
      <c r="P521" s="36" t="s">
        <v>48</v>
      </c>
      <c r="Q521" s="36" t="s">
        <v>48</v>
      </c>
      <c r="R521" s="36" t="s">
        <v>48</v>
      </c>
      <c r="S521" s="36" t="s">
        <v>48</v>
      </c>
      <c r="T521" s="36" t="s">
        <v>48</v>
      </c>
      <c r="U521" s="36" t="s">
        <v>48</v>
      </c>
      <c r="V521" s="36" t="s">
        <v>48</v>
      </c>
      <c r="W521" s="36" t="s">
        <v>48</v>
      </c>
      <c r="X521" s="36" t="s">
        <v>48</v>
      </c>
      <c r="Y521" s="36" t="s">
        <v>48</v>
      </c>
      <c r="Z521" s="36" t="s">
        <v>48</v>
      </c>
      <c r="AA521" s="17"/>
      <c r="AB521" s="17"/>
      <c r="AC521" s="17"/>
      <c r="AD521" s="17"/>
      <c r="AE521" s="15" t="s">
        <v>48</v>
      </c>
      <c r="AF521" s="15" t="s">
        <v>48</v>
      </c>
      <c r="AG521" s="15" t="s">
        <v>48</v>
      </c>
      <c r="AH521" s="15" t="s">
        <v>48</v>
      </c>
      <c r="AI521" s="15" t="s">
        <v>48</v>
      </c>
      <c r="AJ521" s="15" t="s">
        <v>48</v>
      </c>
      <c r="AK521" s="15" t="s">
        <v>48</v>
      </c>
      <c r="AL521" s="15" t="s">
        <v>48</v>
      </c>
    </row>
    <row r="522" spans="2:38" s="24" customFormat="1" ht="58.5" customHeight="1" x14ac:dyDescent="0.25">
      <c r="B522" s="208"/>
      <c r="C522" s="161"/>
      <c r="D522" s="140"/>
      <c r="E522" s="140"/>
      <c r="F522" s="140"/>
      <c r="G522" s="140"/>
      <c r="H522" s="209"/>
      <c r="I522" s="56" t="s">
        <v>1077</v>
      </c>
      <c r="J522" s="36">
        <v>62</v>
      </c>
      <c r="K522" s="36">
        <v>110</v>
      </c>
      <c r="L522" s="36">
        <v>295</v>
      </c>
      <c r="M522" s="36">
        <v>56</v>
      </c>
      <c r="N522" s="36" t="s">
        <v>48</v>
      </c>
      <c r="O522" s="36" t="s">
        <v>48</v>
      </c>
      <c r="P522" s="36" t="s">
        <v>48</v>
      </c>
      <c r="Q522" s="36" t="s">
        <v>48</v>
      </c>
      <c r="R522" s="36" t="s">
        <v>48</v>
      </c>
      <c r="S522" s="36" t="s">
        <v>48</v>
      </c>
      <c r="T522" s="36" t="s">
        <v>48</v>
      </c>
      <c r="U522" s="36" t="s">
        <v>48</v>
      </c>
      <c r="V522" s="36" t="s">
        <v>48</v>
      </c>
      <c r="W522" s="36" t="s">
        <v>48</v>
      </c>
      <c r="X522" s="36" t="s">
        <v>48</v>
      </c>
      <c r="Y522" s="36" t="s">
        <v>48</v>
      </c>
      <c r="Z522" s="36" t="s">
        <v>48</v>
      </c>
      <c r="AA522" s="17"/>
      <c r="AB522" s="17"/>
      <c r="AC522" s="17"/>
      <c r="AD522" s="17"/>
      <c r="AE522" s="15" t="s">
        <v>48</v>
      </c>
      <c r="AF522" s="15" t="s">
        <v>48</v>
      </c>
      <c r="AG522" s="15" t="s">
        <v>48</v>
      </c>
      <c r="AH522" s="15" t="s">
        <v>48</v>
      </c>
      <c r="AI522" s="15" t="s">
        <v>48</v>
      </c>
      <c r="AJ522" s="15" t="s">
        <v>48</v>
      </c>
      <c r="AK522" s="15" t="s">
        <v>48</v>
      </c>
      <c r="AL522" s="15" t="s">
        <v>48</v>
      </c>
    </row>
    <row r="523" spans="2:38" s="24" customFormat="1" ht="58.5" customHeight="1" x14ac:dyDescent="0.25">
      <c r="B523" s="205"/>
      <c r="C523" s="142"/>
      <c r="D523" s="141"/>
      <c r="E523" s="141"/>
      <c r="F523" s="141"/>
      <c r="G523" s="141"/>
      <c r="H523" s="207"/>
      <c r="I523" s="56" t="s">
        <v>1078</v>
      </c>
      <c r="J523" s="36">
        <v>1683</v>
      </c>
      <c r="K523" s="36">
        <v>1592</v>
      </c>
      <c r="L523" s="36">
        <v>1740</v>
      </c>
      <c r="M523" s="36">
        <v>1750</v>
      </c>
      <c r="N523" s="36" t="s">
        <v>48</v>
      </c>
      <c r="O523" s="36" t="s">
        <v>48</v>
      </c>
      <c r="P523" s="36" t="s">
        <v>48</v>
      </c>
      <c r="Q523" s="36" t="s">
        <v>48</v>
      </c>
      <c r="R523" s="36" t="s">
        <v>48</v>
      </c>
      <c r="S523" s="36" t="s">
        <v>48</v>
      </c>
      <c r="T523" s="36" t="s">
        <v>48</v>
      </c>
      <c r="U523" s="36" t="s">
        <v>48</v>
      </c>
      <c r="V523" s="36" t="s">
        <v>48</v>
      </c>
      <c r="W523" s="36" t="s">
        <v>48</v>
      </c>
      <c r="X523" s="36" t="s">
        <v>48</v>
      </c>
      <c r="Y523" s="36" t="s">
        <v>48</v>
      </c>
      <c r="Z523" s="36" t="s">
        <v>48</v>
      </c>
      <c r="AA523" s="17"/>
      <c r="AB523" s="17"/>
      <c r="AC523" s="17"/>
      <c r="AD523" s="17"/>
      <c r="AE523" s="15" t="s">
        <v>48</v>
      </c>
      <c r="AF523" s="15" t="s">
        <v>48</v>
      </c>
      <c r="AG523" s="15" t="s">
        <v>48</v>
      </c>
      <c r="AH523" s="15" t="s">
        <v>48</v>
      </c>
      <c r="AI523" s="15" t="s">
        <v>48</v>
      </c>
      <c r="AJ523" s="15" t="s">
        <v>48</v>
      </c>
      <c r="AK523" s="15" t="s">
        <v>48</v>
      </c>
      <c r="AL523" s="15" t="s">
        <v>48</v>
      </c>
    </row>
    <row r="524" spans="2:38" s="24" customFormat="1" ht="58.5" customHeight="1" x14ac:dyDescent="0.25">
      <c r="B524" s="45">
        <v>469</v>
      </c>
      <c r="C524" s="36" t="s">
        <v>490</v>
      </c>
      <c r="D524" s="56" t="s">
        <v>1079</v>
      </c>
      <c r="E524" s="56">
        <v>7011006247</v>
      </c>
      <c r="F524" s="56" t="s">
        <v>1073</v>
      </c>
      <c r="G524" s="56">
        <v>100</v>
      </c>
      <c r="H524" s="56" t="s">
        <v>48</v>
      </c>
      <c r="I524" s="56" t="s">
        <v>1080</v>
      </c>
      <c r="J524" s="36">
        <v>2985</v>
      </c>
      <c r="K524" s="36">
        <v>3628</v>
      </c>
      <c r="L524" s="36">
        <v>3221</v>
      </c>
      <c r="M524" s="36">
        <v>3500</v>
      </c>
      <c r="N524" s="36" t="s">
        <v>48</v>
      </c>
      <c r="O524" s="36" t="s">
        <v>48</v>
      </c>
      <c r="P524" s="36" t="s">
        <v>48</v>
      </c>
      <c r="Q524" s="36" t="s">
        <v>48</v>
      </c>
      <c r="R524" s="36" t="s">
        <v>282</v>
      </c>
      <c r="S524" s="36">
        <v>1800</v>
      </c>
      <c r="T524" s="36">
        <v>1740</v>
      </c>
      <c r="U524" s="36">
        <v>1700</v>
      </c>
      <c r="V524" s="36">
        <v>1500</v>
      </c>
      <c r="W524" s="36" t="s">
        <v>48</v>
      </c>
      <c r="X524" s="36" t="s">
        <v>48</v>
      </c>
      <c r="Y524" s="36" t="s">
        <v>48</v>
      </c>
      <c r="Z524" s="36" t="s">
        <v>48</v>
      </c>
      <c r="AA524" s="17">
        <v>160</v>
      </c>
      <c r="AB524" s="17">
        <v>161</v>
      </c>
      <c r="AC524" s="17">
        <v>130</v>
      </c>
      <c r="AD524" s="17">
        <v>250</v>
      </c>
      <c r="AE524" s="15" t="s">
        <v>48</v>
      </c>
      <c r="AF524" s="15" t="s">
        <v>48</v>
      </c>
      <c r="AG524" s="15" t="s">
        <v>48</v>
      </c>
      <c r="AH524" s="15" t="s">
        <v>48</v>
      </c>
      <c r="AI524" s="15" t="s">
        <v>48</v>
      </c>
      <c r="AJ524" s="15" t="s">
        <v>48</v>
      </c>
      <c r="AK524" s="15" t="s">
        <v>48</v>
      </c>
      <c r="AL524" s="15" t="s">
        <v>48</v>
      </c>
    </row>
    <row r="525" spans="2:38" s="24" customFormat="1" ht="58.5" customHeight="1" x14ac:dyDescent="0.25">
      <c r="B525" s="45">
        <v>470</v>
      </c>
      <c r="C525" s="36" t="s">
        <v>490</v>
      </c>
      <c r="D525" s="56" t="s">
        <v>1081</v>
      </c>
      <c r="E525" s="56">
        <v>7011000301</v>
      </c>
      <c r="F525" s="56" t="s">
        <v>1073</v>
      </c>
      <c r="G525" s="56">
        <v>100</v>
      </c>
      <c r="H525" s="56" t="s">
        <v>1082</v>
      </c>
      <c r="I525" s="56" t="s">
        <v>225</v>
      </c>
      <c r="J525" s="36">
        <v>22252.6</v>
      </c>
      <c r="K525" s="36">
        <v>24612.799999999999</v>
      </c>
      <c r="L525" s="36">
        <v>29264.5</v>
      </c>
      <c r="M525" s="36">
        <v>32056</v>
      </c>
      <c r="N525" s="36" t="s">
        <v>653</v>
      </c>
      <c r="O525" s="36" t="s">
        <v>653</v>
      </c>
      <c r="P525" s="36">
        <v>207542.8</v>
      </c>
      <c r="Q525" s="36">
        <v>223523.20000000001</v>
      </c>
      <c r="R525" s="36" t="s">
        <v>282</v>
      </c>
      <c r="S525" s="36">
        <v>302516</v>
      </c>
      <c r="T525" s="36">
        <v>311027</v>
      </c>
      <c r="U525" s="36">
        <v>326584</v>
      </c>
      <c r="V525" s="36">
        <v>335829</v>
      </c>
      <c r="W525" s="36" t="s">
        <v>48</v>
      </c>
      <c r="X525" s="36" t="s">
        <v>48</v>
      </c>
      <c r="Y525" s="36" t="s">
        <v>48</v>
      </c>
      <c r="Z525" s="36" t="s">
        <v>48</v>
      </c>
      <c r="AA525" s="17">
        <v>490</v>
      </c>
      <c r="AB525" s="17">
        <v>350</v>
      </c>
      <c r="AC525" s="17">
        <v>500</v>
      </c>
      <c r="AD525" s="17">
        <v>1000</v>
      </c>
      <c r="AE525" s="15" t="s">
        <v>48</v>
      </c>
      <c r="AF525" s="15" t="s">
        <v>48</v>
      </c>
      <c r="AG525" s="15">
        <f t="shared" ref="AG525" si="174">L525/P525</f>
        <v>0.14100465060700734</v>
      </c>
      <c r="AH525" s="15">
        <f t="shared" ref="AH525" si="175">M525/Q525</f>
        <v>0.14341240640792544</v>
      </c>
      <c r="AI525" s="15" t="s">
        <v>48</v>
      </c>
      <c r="AJ525" s="15" t="s">
        <v>48</v>
      </c>
      <c r="AK525" s="15" t="s">
        <v>48</v>
      </c>
      <c r="AL525" s="15" t="s">
        <v>48</v>
      </c>
    </row>
    <row r="526" spans="2:38" s="24" customFormat="1" ht="58.5" customHeight="1" x14ac:dyDescent="0.25">
      <c r="B526" s="45">
        <v>471</v>
      </c>
      <c r="C526" s="36" t="s">
        <v>490</v>
      </c>
      <c r="D526" s="56" t="s">
        <v>1083</v>
      </c>
      <c r="E526" s="56">
        <v>7011006455</v>
      </c>
      <c r="F526" s="56" t="s">
        <v>1084</v>
      </c>
      <c r="G526" s="56">
        <v>100</v>
      </c>
      <c r="H526" s="56" t="s">
        <v>1085</v>
      </c>
      <c r="I526" s="54" t="s">
        <v>1086</v>
      </c>
      <c r="J526" s="36">
        <v>79388</v>
      </c>
      <c r="K526" s="36">
        <v>53364</v>
      </c>
      <c r="L526" s="36">
        <v>43851</v>
      </c>
      <c r="M526" s="36">
        <v>21262</v>
      </c>
      <c r="N526" s="36" t="s">
        <v>48</v>
      </c>
      <c r="O526" s="36" t="s">
        <v>48</v>
      </c>
      <c r="P526" s="36" t="s">
        <v>48</v>
      </c>
      <c r="Q526" s="36" t="s">
        <v>48</v>
      </c>
      <c r="R526" s="36" t="s">
        <v>282</v>
      </c>
      <c r="S526" s="36">
        <v>19746</v>
      </c>
      <c r="T526" s="36">
        <v>26144</v>
      </c>
      <c r="U526" s="36">
        <v>20442</v>
      </c>
      <c r="V526" s="36">
        <v>10205</v>
      </c>
      <c r="W526" s="36" t="s">
        <v>48</v>
      </c>
      <c r="X526" s="36" t="s">
        <v>48</v>
      </c>
      <c r="Y526" s="36" t="s">
        <v>48</v>
      </c>
      <c r="Z526" s="36" t="s">
        <v>48</v>
      </c>
      <c r="AA526" s="17">
        <v>3365</v>
      </c>
      <c r="AB526" s="17">
        <v>3400</v>
      </c>
      <c r="AC526" s="17">
        <v>3300</v>
      </c>
      <c r="AD526" s="17">
        <v>4660</v>
      </c>
      <c r="AE526" s="15" t="s">
        <v>48</v>
      </c>
      <c r="AF526" s="15" t="s">
        <v>48</v>
      </c>
      <c r="AG526" s="15" t="s">
        <v>48</v>
      </c>
      <c r="AH526" s="15" t="s">
        <v>48</v>
      </c>
      <c r="AI526" s="15" t="s">
        <v>48</v>
      </c>
      <c r="AJ526" s="15" t="s">
        <v>48</v>
      </c>
      <c r="AK526" s="15" t="s">
        <v>48</v>
      </c>
      <c r="AL526" s="15" t="s">
        <v>48</v>
      </c>
    </row>
    <row r="527" spans="2:38" s="24" customFormat="1" ht="58.5" customHeight="1" x14ac:dyDescent="0.25">
      <c r="B527" s="45">
        <v>472</v>
      </c>
      <c r="C527" s="56" t="s">
        <v>429</v>
      </c>
      <c r="D527" s="56" t="s">
        <v>430</v>
      </c>
      <c r="E527" s="56">
        <v>7017169054</v>
      </c>
      <c r="F527" s="56" t="s">
        <v>431</v>
      </c>
      <c r="G527" s="56">
        <v>100</v>
      </c>
      <c r="H527" s="56" t="s">
        <v>48</v>
      </c>
      <c r="I527" s="56" t="s">
        <v>432</v>
      </c>
      <c r="J527" s="36">
        <v>38724.1</v>
      </c>
      <c r="K527" s="30">
        <v>31823</v>
      </c>
      <c r="L527" s="36">
        <v>37706.9</v>
      </c>
      <c r="M527" s="30">
        <v>36829</v>
      </c>
      <c r="N527" s="45"/>
      <c r="O527" s="45"/>
      <c r="P527" s="45"/>
      <c r="Q527" s="45"/>
      <c r="R527" s="36" t="s">
        <v>171</v>
      </c>
      <c r="S527" s="36">
        <v>213</v>
      </c>
      <c r="T527" s="36">
        <v>159</v>
      </c>
      <c r="U527" s="36">
        <v>197</v>
      </c>
      <c r="V527" s="36">
        <v>185</v>
      </c>
      <c r="W527" s="36"/>
      <c r="X527" s="36"/>
      <c r="Y527" s="36"/>
      <c r="Z527" s="36"/>
      <c r="AA527" s="17">
        <v>0</v>
      </c>
      <c r="AB527" s="17">
        <v>0</v>
      </c>
      <c r="AC527" s="17">
        <v>0</v>
      </c>
      <c r="AD527" s="17">
        <v>0</v>
      </c>
      <c r="AE527" s="15" t="s">
        <v>48</v>
      </c>
      <c r="AF527" s="15" t="s">
        <v>48</v>
      </c>
      <c r="AG527" s="15" t="s">
        <v>48</v>
      </c>
      <c r="AH527" s="15" t="s">
        <v>48</v>
      </c>
      <c r="AI527" s="15" t="s">
        <v>48</v>
      </c>
      <c r="AJ527" s="15" t="s">
        <v>48</v>
      </c>
      <c r="AK527" s="15" t="s">
        <v>48</v>
      </c>
      <c r="AL527" s="15" t="s">
        <v>48</v>
      </c>
    </row>
    <row r="528" spans="2:38" s="24" customFormat="1" ht="58.5" customHeight="1" x14ac:dyDescent="0.25">
      <c r="B528" s="45">
        <v>473</v>
      </c>
      <c r="C528" s="56" t="s">
        <v>429</v>
      </c>
      <c r="D528" s="56" t="s">
        <v>433</v>
      </c>
      <c r="E528" s="56">
        <v>7017058675</v>
      </c>
      <c r="F528" s="56" t="s">
        <v>431</v>
      </c>
      <c r="G528" s="56">
        <v>100</v>
      </c>
      <c r="H528" s="56" t="s">
        <v>48</v>
      </c>
      <c r="I528" s="56" t="s">
        <v>434</v>
      </c>
      <c r="J528" s="36"/>
      <c r="K528" s="36"/>
      <c r="L528" s="36"/>
      <c r="M528" s="30"/>
      <c r="N528" s="45"/>
      <c r="O528" s="45"/>
      <c r="P528" s="45"/>
      <c r="Q528" s="45"/>
      <c r="R528" s="36"/>
      <c r="S528" s="36"/>
      <c r="T528" s="36"/>
      <c r="U528" s="36"/>
      <c r="V528" s="36"/>
      <c r="W528" s="36"/>
      <c r="X528" s="36"/>
      <c r="Y528" s="36"/>
      <c r="Z528" s="36"/>
      <c r="AA528" s="17">
        <v>56646.8</v>
      </c>
      <c r="AB528" s="17">
        <v>67026.2</v>
      </c>
      <c r="AC528" s="17">
        <v>71931.8</v>
      </c>
      <c r="AD528" s="17">
        <v>114639.8</v>
      </c>
      <c r="AE528" s="15" t="s">
        <v>48</v>
      </c>
      <c r="AF528" s="15" t="s">
        <v>48</v>
      </c>
      <c r="AG528" s="15" t="s">
        <v>48</v>
      </c>
      <c r="AH528" s="15" t="s">
        <v>48</v>
      </c>
      <c r="AI528" s="15" t="s">
        <v>48</v>
      </c>
      <c r="AJ528" s="15" t="s">
        <v>48</v>
      </c>
      <c r="AK528" s="15" t="s">
        <v>48</v>
      </c>
      <c r="AL528" s="15" t="s">
        <v>48</v>
      </c>
    </row>
    <row r="529" spans="2:38" s="24" customFormat="1" ht="58.5" customHeight="1" x14ac:dyDescent="0.25">
      <c r="B529" s="45">
        <v>474</v>
      </c>
      <c r="C529" s="56" t="s">
        <v>429</v>
      </c>
      <c r="D529" s="56" t="s">
        <v>435</v>
      </c>
      <c r="E529" s="56">
        <v>7017996907</v>
      </c>
      <c r="F529" s="56" t="s">
        <v>431</v>
      </c>
      <c r="G529" s="56">
        <v>100</v>
      </c>
      <c r="H529" s="56" t="s">
        <v>48</v>
      </c>
      <c r="I529" s="56" t="s">
        <v>436</v>
      </c>
      <c r="J529" s="36"/>
      <c r="K529" s="36"/>
      <c r="L529" s="36"/>
      <c r="M529" s="30"/>
      <c r="N529" s="45"/>
      <c r="O529" s="45"/>
      <c r="P529" s="45"/>
      <c r="Q529" s="45"/>
      <c r="R529" s="36"/>
      <c r="S529" s="36"/>
      <c r="T529" s="36"/>
      <c r="U529" s="36"/>
      <c r="V529" s="36"/>
      <c r="W529" s="36"/>
      <c r="X529" s="36"/>
      <c r="Y529" s="36"/>
      <c r="Z529" s="36"/>
      <c r="AA529" s="17">
        <v>0</v>
      </c>
      <c r="AB529" s="17">
        <v>15000</v>
      </c>
      <c r="AC529" s="17">
        <v>15062.9</v>
      </c>
      <c r="AD529" s="17">
        <v>15062.9</v>
      </c>
      <c r="AE529" s="15" t="s">
        <v>48</v>
      </c>
      <c r="AF529" s="15" t="s">
        <v>48</v>
      </c>
      <c r="AG529" s="15" t="s">
        <v>48</v>
      </c>
      <c r="AH529" s="15" t="s">
        <v>48</v>
      </c>
      <c r="AI529" s="15" t="s">
        <v>48</v>
      </c>
      <c r="AJ529" s="15" t="s">
        <v>48</v>
      </c>
      <c r="AK529" s="15" t="s">
        <v>48</v>
      </c>
      <c r="AL529" s="15" t="s">
        <v>48</v>
      </c>
    </row>
    <row r="530" spans="2:38" s="24" customFormat="1" ht="58.5" customHeight="1" x14ac:dyDescent="0.25">
      <c r="B530" s="45">
        <v>475</v>
      </c>
      <c r="C530" s="56" t="s">
        <v>429</v>
      </c>
      <c r="D530" s="56" t="s">
        <v>437</v>
      </c>
      <c r="E530" s="56">
        <v>7017474883</v>
      </c>
      <c r="F530" s="56" t="s">
        <v>431</v>
      </c>
      <c r="G530" s="56">
        <v>100</v>
      </c>
      <c r="H530" s="56" t="s">
        <v>48</v>
      </c>
      <c r="I530" s="56" t="s">
        <v>436</v>
      </c>
      <c r="J530" s="36"/>
      <c r="K530" s="36"/>
      <c r="L530" s="36"/>
      <c r="M530" s="30"/>
      <c r="N530" s="45"/>
      <c r="O530" s="45"/>
      <c r="P530" s="45"/>
      <c r="Q530" s="45"/>
      <c r="R530" s="36"/>
      <c r="S530" s="36"/>
      <c r="T530" s="36"/>
      <c r="U530" s="36"/>
      <c r="V530" s="36"/>
      <c r="W530" s="36"/>
      <c r="X530" s="36"/>
      <c r="Y530" s="36"/>
      <c r="Z530" s="36"/>
      <c r="AA530" s="17">
        <v>0</v>
      </c>
      <c r="AB530" s="17">
        <v>0</v>
      </c>
      <c r="AC530" s="17">
        <v>20000</v>
      </c>
      <c r="AD530" s="17">
        <v>15000</v>
      </c>
      <c r="AE530" s="15" t="s">
        <v>48</v>
      </c>
      <c r="AF530" s="15" t="s">
        <v>48</v>
      </c>
      <c r="AG530" s="15" t="s">
        <v>48</v>
      </c>
      <c r="AH530" s="15" t="s">
        <v>48</v>
      </c>
      <c r="AI530" s="15" t="s">
        <v>48</v>
      </c>
      <c r="AJ530" s="15" t="s">
        <v>48</v>
      </c>
      <c r="AK530" s="15" t="s">
        <v>48</v>
      </c>
      <c r="AL530" s="15" t="s">
        <v>48</v>
      </c>
    </row>
    <row r="531" spans="2:38" s="38" customFormat="1" ht="58.5" customHeight="1" x14ac:dyDescent="0.25">
      <c r="B531" s="45">
        <v>476</v>
      </c>
      <c r="C531" s="56" t="s">
        <v>429</v>
      </c>
      <c r="D531" s="54" t="s">
        <v>439</v>
      </c>
      <c r="E531" s="54">
        <v>7007010635</v>
      </c>
      <c r="F531" s="54" t="s">
        <v>440</v>
      </c>
      <c r="G531" s="54">
        <v>100</v>
      </c>
      <c r="H531" s="54" t="s">
        <v>441</v>
      </c>
      <c r="I531" s="54" t="s">
        <v>442</v>
      </c>
      <c r="J531" s="45">
        <v>72124</v>
      </c>
      <c r="K531" s="45">
        <v>86873</v>
      </c>
      <c r="L531" s="45">
        <v>49984</v>
      </c>
      <c r="M531" s="45">
        <v>88971</v>
      </c>
      <c r="N531" s="45"/>
      <c r="O531" s="45"/>
      <c r="P531" s="45"/>
      <c r="Q531" s="45"/>
      <c r="R531" s="45" t="s">
        <v>443</v>
      </c>
      <c r="S531" s="45">
        <v>25084</v>
      </c>
      <c r="T531" s="45">
        <v>32350</v>
      </c>
      <c r="U531" s="45">
        <v>15756</v>
      </c>
      <c r="V531" s="45">
        <v>28369</v>
      </c>
      <c r="W531" s="45"/>
      <c r="X531" s="45"/>
      <c r="Y531" s="45"/>
      <c r="Z531" s="45"/>
      <c r="AA531" s="41">
        <v>0</v>
      </c>
      <c r="AB531" s="41">
        <v>0</v>
      </c>
      <c r="AC531" s="41">
        <v>11324</v>
      </c>
      <c r="AD531" s="41">
        <v>0</v>
      </c>
      <c r="AE531" s="15" t="s">
        <v>48</v>
      </c>
      <c r="AF531" s="15" t="s">
        <v>48</v>
      </c>
      <c r="AG531" s="15" t="s">
        <v>48</v>
      </c>
      <c r="AH531" s="15" t="s">
        <v>48</v>
      </c>
      <c r="AI531" s="15" t="s">
        <v>48</v>
      </c>
      <c r="AJ531" s="15" t="s">
        <v>48</v>
      </c>
      <c r="AK531" s="15" t="s">
        <v>48</v>
      </c>
      <c r="AL531" s="15" t="s">
        <v>48</v>
      </c>
    </row>
    <row r="532" spans="2:38" s="24" customFormat="1" ht="58.5" customHeight="1" x14ac:dyDescent="0.25">
      <c r="B532" s="45">
        <v>477</v>
      </c>
      <c r="C532" s="56" t="s">
        <v>429</v>
      </c>
      <c r="D532" s="56" t="s">
        <v>444</v>
      </c>
      <c r="E532" s="56">
        <v>7017152621</v>
      </c>
      <c r="F532" s="56" t="s">
        <v>445</v>
      </c>
      <c r="G532" s="56">
        <v>100</v>
      </c>
      <c r="H532" s="56" t="s">
        <v>48</v>
      </c>
      <c r="I532" s="56" t="s">
        <v>446</v>
      </c>
      <c r="J532" s="16">
        <v>130863</v>
      </c>
      <c r="K532" s="16">
        <v>109949</v>
      </c>
      <c r="L532" s="16">
        <v>194987</v>
      </c>
      <c r="M532" s="16">
        <v>262085</v>
      </c>
      <c r="N532" s="45"/>
      <c r="O532" s="45"/>
      <c r="P532" s="45"/>
      <c r="Q532" s="45"/>
      <c r="R532" s="36" t="s">
        <v>282</v>
      </c>
      <c r="S532" s="21">
        <v>198349</v>
      </c>
      <c r="T532" s="21">
        <v>178475</v>
      </c>
      <c r="U532" s="21">
        <v>267902</v>
      </c>
      <c r="V532" s="21">
        <v>239044</v>
      </c>
      <c r="W532" s="36"/>
      <c r="X532" s="36"/>
      <c r="Y532" s="36"/>
      <c r="Z532" s="36"/>
      <c r="AA532" s="17">
        <v>0</v>
      </c>
      <c r="AB532" s="17">
        <v>0</v>
      </c>
      <c r="AC532" s="17">
        <v>0</v>
      </c>
      <c r="AD532" s="17">
        <v>0</v>
      </c>
      <c r="AE532" s="15" t="s">
        <v>48</v>
      </c>
      <c r="AF532" s="15" t="s">
        <v>48</v>
      </c>
      <c r="AG532" s="15" t="s">
        <v>48</v>
      </c>
      <c r="AH532" s="15" t="s">
        <v>48</v>
      </c>
      <c r="AI532" s="15" t="s">
        <v>48</v>
      </c>
      <c r="AJ532" s="15" t="s">
        <v>48</v>
      </c>
      <c r="AK532" s="15" t="s">
        <v>48</v>
      </c>
      <c r="AL532" s="15" t="s">
        <v>48</v>
      </c>
    </row>
    <row r="533" spans="2:38" s="24" customFormat="1" ht="58.5" customHeight="1" x14ac:dyDescent="0.25">
      <c r="B533" s="45">
        <v>478</v>
      </c>
      <c r="C533" s="56" t="s">
        <v>429</v>
      </c>
      <c r="D533" s="56" t="s">
        <v>447</v>
      </c>
      <c r="E533" s="56">
        <v>7017175611</v>
      </c>
      <c r="F533" s="56" t="s">
        <v>448</v>
      </c>
      <c r="G533" s="56">
        <v>100</v>
      </c>
      <c r="H533" s="56" t="s">
        <v>48</v>
      </c>
      <c r="I533" s="56" t="s">
        <v>449</v>
      </c>
      <c r="J533" s="16">
        <v>43202.5</v>
      </c>
      <c r="K533" s="16">
        <v>113886.8</v>
      </c>
      <c r="L533" s="16">
        <v>17826.099999999999</v>
      </c>
      <c r="M533" s="16">
        <v>64505</v>
      </c>
      <c r="N533" s="46"/>
      <c r="O533" s="46"/>
      <c r="P533" s="46"/>
      <c r="Q533" s="46"/>
      <c r="R533" s="36" t="s">
        <v>450</v>
      </c>
      <c r="S533" s="36">
        <v>187.8</v>
      </c>
      <c r="T533" s="36">
        <v>474.5</v>
      </c>
      <c r="U533" s="36">
        <v>95.3</v>
      </c>
      <c r="V533" s="36">
        <v>339.5</v>
      </c>
      <c r="W533" s="36"/>
      <c r="X533" s="36"/>
      <c r="Y533" s="36"/>
      <c r="Z533" s="36"/>
      <c r="AA533" s="17">
        <v>67728.7</v>
      </c>
      <c r="AB533" s="17">
        <v>67193.600000000006</v>
      </c>
      <c r="AC533" s="17">
        <v>61704.1</v>
      </c>
      <c r="AD533" s="17">
        <v>60250.5</v>
      </c>
      <c r="AE533" s="15" t="s">
        <v>48</v>
      </c>
      <c r="AF533" s="15" t="s">
        <v>48</v>
      </c>
      <c r="AG533" s="15" t="s">
        <v>48</v>
      </c>
      <c r="AH533" s="15" t="s">
        <v>48</v>
      </c>
      <c r="AI533" s="15" t="s">
        <v>48</v>
      </c>
      <c r="AJ533" s="15" t="s">
        <v>48</v>
      </c>
      <c r="AK533" s="15" t="s">
        <v>48</v>
      </c>
      <c r="AL533" s="15" t="s">
        <v>48</v>
      </c>
    </row>
    <row r="534" spans="2:38" s="24" customFormat="1" ht="58.5" customHeight="1" x14ac:dyDescent="0.25">
      <c r="B534" s="156">
        <v>479</v>
      </c>
      <c r="C534" s="139" t="s">
        <v>429</v>
      </c>
      <c r="D534" s="139" t="s">
        <v>451</v>
      </c>
      <c r="E534" s="139">
        <v>7017251534</v>
      </c>
      <c r="F534" s="139" t="s">
        <v>448</v>
      </c>
      <c r="G534" s="139">
        <v>100</v>
      </c>
      <c r="H534" s="139" t="s">
        <v>48</v>
      </c>
      <c r="I534" s="56" t="s">
        <v>452</v>
      </c>
      <c r="J534" s="143">
        <v>145599.4</v>
      </c>
      <c r="K534" s="143">
        <v>260699.5</v>
      </c>
      <c r="L534" s="143">
        <v>138221</v>
      </c>
      <c r="M534" s="143">
        <v>122991.1</v>
      </c>
      <c r="N534" s="45"/>
      <c r="O534" s="45"/>
      <c r="P534" s="45"/>
      <c r="Q534" s="45"/>
      <c r="R534" s="143" t="s">
        <v>450</v>
      </c>
      <c r="S534" s="36">
        <v>478.1</v>
      </c>
      <c r="T534" s="36">
        <v>742.5</v>
      </c>
      <c r="U534" s="36">
        <v>473.2</v>
      </c>
      <c r="V534" s="36">
        <v>791.7</v>
      </c>
      <c r="W534" s="36"/>
      <c r="X534" s="36"/>
      <c r="Y534" s="36"/>
      <c r="Z534" s="36"/>
      <c r="AA534" s="144">
        <v>38560.800000000003</v>
      </c>
      <c r="AB534" s="144">
        <v>16996.3</v>
      </c>
      <c r="AC534" s="144">
        <v>37387.599999999999</v>
      </c>
      <c r="AD534" s="144">
        <v>38884.9</v>
      </c>
      <c r="AE534" s="15" t="s">
        <v>48</v>
      </c>
      <c r="AF534" s="15" t="s">
        <v>48</v>
      </c>
      <c r="AG534" s="15" t="s">
        <v>48</v>
      </c>
      <c r="AH534" s="15" t="s">
        <v>48</v>
      </c>
      <c r="AI534" s="15" t="s">
        <v>48</v>
      </c>
      <c r="AJ534" s="15" t="s">
        <v>48</v>
      </c>
      <c r="AK534" s="15" t="s">
        <v>48</v>
      </c>
      <c r="AL534" s="15" t="s">
        <v>48</v>
      </c>
    </row>
    <row r="535" spans="2:38" s="24" customFormat="1" ht="58.5" customHeight="1" x14ac:dyDescent="0.25">
      <c r="B535" s="161"/>
      <c r="C535" s="157"/>
      <c r="D535" s="157"/>
      <c r="E535" s="157"/>
      <c r="F535" s="157"/>
      <c r="G535" s="140"/>
      <c r="H535" s="140"/>
      <c r="I535" s="56" t="s">
        <v>453</v>
      </c>
      <c r="J535" s="159"/>
      <c r="K535" s="159"/>
      <c r="L535" s="159"/>
      <c r="M535" s="159"/>
      <c r="N535" s="45"/>
      <c r="O535" s="45"/>
      <c r="P535" s="45"/>
      <c r="Q535" s="45"/>
      <c r="R535" s="161"/>
      <c r="S535" s="36">
        <v>2058.1999999999998</v>
      </c>
      <c r="T535" s="36">
        <v>1786.9</v>
      </c>
      <c r="U535" s="36">
        <v>2288.1</v>
      </c>
      <c r="V535" s="36">
        <v>1218.0999999999999</v>
      </c>
      <c r="W535" s="36"/>
      <c r="X535" s="36"/>
      <c r="Y535" s="36"/>
      <c r="Z535" s="36"/>
      <c r="AA535" s="148"/>
      <c r="AB535" s="148"/>
      <c r="AC535" s="148"/>
      <c r="AD535" s="148"/>
      <c r="AE535" s="15" t="s">
        <v>48</v>
      </c>
      <c r="AF535" s="15" t="s">
        <v>48</v>
      </c>
      <c r="AG535" s="15" t="s">
        <v>48</v>
      </c>
      <c r="AH535" s="15" t="s">
        <v>48</v>
      </c>
      <c r="AI535" s="15" t="s">
        <v>48</v>
      </c>
      <c r="AJ535" s="15" t="s">
        <v>48</v>
      </c>
      <c r="AK535" s="15" t="s">
        <v>48</v>
      </c>
      <c r="AL535" s="15" t="s">
        <v>48</v>
      </c>
    </row>
    <row r="536" spans="2:38" s="24" customFormat="1" ht="58.5" customHeight="1" x14ac:dyDescent="0.25">
      <c r="B536" s="142"/>
      <c r="C536" s="158"/>
      <c r="D536" s="158"/>
      <c r="E536" s="158"/>
      <c r="F536" s="158"/>
      <c r="G536" s="141"/>
      <c r="H536" s="141"/>
      <c r="I536" s="56" t="s">
        <v>454</v>
      </c>
      <c r="J536" s="160"/>
      <c r="K536" s="160"/>
      <c r="L536" s="160"/>
      <c r="M536" s="160"/>
      <c r="N536" s="45"/>
      <c r="O536" s="45"/>
      <c r="P536" s="45"/>
      <c r="Q536" s="45"/>
      <c r="R536" s="142"/>
      <c r="S536" s="36">
        <v>47</v>
      </c>
      <c r="T536" s="36">
        <v>17</v>
      </c>
      <c r="U536" s="36">
        <v>20</v>
      </c>
      <c r="V536" s="36">
        <v>120</v>
      </c>
      <c r="W536" s="36"/>
      <c r="X536" s="36"/>
      <c r="Y536" s="36"/>
      <c r="Z536" s="36"/>
      <c r="AA536" s="149"/>
      <c r="AB536" s="149"/>
      <c r="AC536" s="149"/>
      <c r="AD536" s="149"/>
      <c r="AE536" s="15" t="s">
        <v>48</v>
      </c>
      <c r="AF536" s="15" t="s">
        <v>48</v>
      </c>
      <c r="AG536" s="15" t="s">
        <v>48</v>
      </c>
      <c r="AH536" s="15" t="s">
        <v>48</v>
      </c>
      <c r="AI536" s="15" t="s">
        <v>48</v>
      </c>
      <c r="AJ536" s="15" t="s">
        <v>48</v>
      </c>
      <c r="AK536" s="15" t="s">
        <v>48</v>
      </c>
      <c r="AL536" s="15" t="s">
        <v>48</v>
      </c>
    </row>
    <row r="537" spans="2:38" s="24" customFormat="1" ht="58.5" customHeight="1" x14ac:dyDescent="0.25">
      <c r="B537" s="134">
        <v>480</v>
      </c>
      <c r="C537" s="129" t="s">
        <v>429</v>
      </c>
      <c r="D537" s="129" t="s">
        <v>456</v>
      </c>
      <c r="E537" s="129">
        <v>7018026073</v>
      </c>
      <c r="F537" s="129" t="s">
        <v>457</v>
      </c>
      <c r="G537" s="129">
        <v>100</v>
      </c>
      <c r="H537" s="129" t="s">
        <v>458</v>
      </c>
      <c r="I537" s="129" t="s">
        <v>459</v>
      </c>
      <c r="J537" s="36" t="s">
        <v>48</v>
      </c>
      <c r="K537" s="36" t="s">
        <v>48</v>
      </c>
      <c r="L537" s="36" t="s">
        <v>48</v>
      </c>
      <c r="M537" s="36" t="s">
        <v>48</v>
      </c>
      <c r="N537" s="134"/>
      <c r="O537" s="134"/>
      <c r="P537" s="134"/>
      <c r="Q537" s="134"/>
      <c r="R537" s="36" t="s">
        <v>47</v>
      </c>
      <c r="S537" s="36">
        <v>240</v>
      </c>
      <c r="T537" s="36">
        <v>219</v>
      </c>
      <c r="U537" s="36">
        <v>152</v>
      </c>
      <c r="V537" s="36">
        <v>180</v>
      </c>
      <c r="W537" s="36"/>
      <c r="X537" s="36"/>
      <c r="Y537" s="36"/>
      <c r="Z537" s="36"/>
      <c r="AA537" s="17">
        <v>26976.7</v>
      </c>
      <c r="AB537" s="17">
        <v>28356.2</v>
      </c>
      <c r="AC537" s="17">
        <v>29517.200000000001</v>
      </c>
      <c r="AD537" s="17">
        <v>31249.3</v>
      </c>
      <c r="AE537" s="15" t="s">
        <v>48</v>
      </c>
      <c r="AF537" s="15" t="s">
        <v>48</v>
      </c>
      <c r="AG537" s="15" t="s">
        <v>48</v>
      </c>
      <c r="AH537" s="15" t="s">
        <v>48</v>
      </c>
      <c r="AI537" s="15" t="s">
        <v>48</v>
      </c>
      <c r="AJ537" s="15" t="s">
        <v>48</v>
      </c>
      <c r="AK537" s="15" t="s">
        <v>48</v>
      </c>
      <c r="AL537" s="15" t="s">
        <v>48</v>
      </c>
    </row>
    <row r="538" spans="2:38" s="24" customFormat="1" ht="58.5" customHeight="1" x14ac:dyDescent="0.25">
      <c r="B538" s="134">
        <v>481</v>
      </c>
      <c r="C538" s="129" t="s">
        <v>429</v>
      </c>
      <c r="D538" s="129" t="s">
        <v>460</v>
      </c>
      <c r="E538" s="129">
        <v>7020029392</v>
      </c>
      <c r="F538" s="129" t="s">
        <v>457</v>
      </c>
      <c r="G538" s="129">
        <v>100</v>
      </c>
      <c r="H538" s="129" t="s">
        <v>458</v>
      </c>
      <c r="I538" s="129" t="s">
        <v>461</v>
      </c>
      <c r="J538" s="36" t="s">
        <v>48</v>
      </c>
      <c r="K538" s="36" t="s">
        <v>48</v>
      </c>
      <c r="L538" s="36" t="s">
        <v>48</v>
      </c>
      <c r="M538" s="36" t="s">
        <v>48</v>
      </c>
      <c r="N538" s="134"/>
      <c r="O538" s="134"/>
      <c r="P538" s="134"/>
      <c r="Q538" s="134"/>
      <c r="R538" s="36" t="s">
        <v>47</v>
      </c>
      <c r="S538" s="36">
        <v>132</v>
      </c>
      <c r="T538" s="36">
        <v>145</v>
      </c>
      <c r="U538" s="36">
        <v>116</v>
      </c>
      <c r="V538" s="36">
        <v>120</v>
      </c>
      <c r="W538" s="36"/>
      <c r="X538" s="36"/>
      <c r="Y538" s="36"/>
      <c r="Z538" s="36"/>
      <c r="AA538" s="17">
        <v>24993.3</v>
      </c>
      <c r="AB538" s="17">
        <v>27533.200000000001</v>
      </c>
      <c r="AC538" s="17">
        <v>29465.7</v>
      </c>
      <c r="AD538" s="17">
        <v>31909.599999999999</v>
      </c>
      <c r="AE538" s="15" t="s">
        <v>1125</v>
      </c>
      <c r="AF538" s="15" t="s">
        <v>1125</v>
      </c>
      <c r="AG538" s="15" t="s">
        <v>1125</v>
      </c>
      <c r="AH538" s="15" t="s">
        <v>1125</v>
      </c>
      <c r="AI538" s="15" t="s">
        <v>48</v>
      </c>
      <c r="AJ538" s="15" t="s">
        <v>48</v>
      </c>
      <c r="AK538" s="15" t="s">
        <v>48</v>
      </c>
      <c r="AL538" s="15" t="s">
        <v>48</v>
      </c>
    </row>
    <row r="539" spans="2:38" s="24" customFormat="1" ht="58.5" customHeight="1" x14ac:dyDescent="0.25">
      <c r="B539" s="134">
        <v>482</v>
      </c>
      <c r="C539" s="129" t="s">
        <v>429</v>
      </c>
      <c r="D539" s="129" t="s">
        <v>462</v>
      </c>
      <c r="E539" s="129">
        <v>7019033274</v>
      </c>
      <c r="F539" s="129" t="s">
        <v>457</v>
      </c>
      <c r="G539" s="129">
        <v>100</v>
      </c>
      <c r="H539" s="129" t="s">
        <v>458</v>
      </c>
      <c r="I539" s="129" t="s">
        <v>463</v>
      </c>
      <c r="J539" s="36" t="s">
        <v>48</v>
      </c>
      <c r="K539" s="36" t="s">
        <v>48</v>
      </c>
      <c r="L539" s="36" t="s">
        <v>48</v>
      </c>
      <c r="M539" s="36" t="s">
        <v>48</v>
      </c>
      <c r="N539" s="134"/>
      <c r="O539" s="134"/>
      <c r="P539" s="134"/>
      <c r="Q539" s="134"/>
      <c r="R539" s="36" t="s">
        <v>47</v>
      </c>
      <c r="S539" s="36">
        <v>107</v>
      </c>
      <c r="T539" s="36">
        <v>79</v>
      </c>
      <c r="U539" s="36">
        <v>81</v>
      </c>
      <c r="V539" s="36">
        <v>70</v>
      </c>
      <c r="W539" s="36"/>
      <c r="X539" s="36"/>
      <c r="Y539" s="36"/>
      <c r="Z539" s="36"/>
      <c r="AA539" s="17">
        <v>23042.2</v>
      </c>
      <c r="AB539" s="17">
        <v>26960.1</v>
      </c>
      <c r="AC539" s="17">
        <v>28328.3</v>
      </c>
      <c r="AD539" s="17">
        <v>29042.5</v>
      </c>
      <c r="AE539" s="15" t="s">
        <v>1125</v>
      </c>
      <c r="AF539" s="15" t="s">
        <v>1125</v>
      </c>
      <c r="AG539" s="15" t="s">
        <v>1125</v>
      </c>
      <c r="AH539" s="15" t="s">
        <v>1125</v>
      </c>
      <c r="AI539" s="15" t="s">
        <v>48</v>
      </c>
      <c r="AJ539" s="15" t="s">
        <v>48</v>
      </c>
      <c r="AK539" s="15" t="s">
        <v>48</v>
      </c>
      <c r="AL539" s="15" t="s">
        <v>48</v>
      </c>
    </row>
    <row r="540" spans="2:38" s="24" customFormat="1" ht="58.5" customHeight="1" x14ac:dyDescent="0.25">
      <c r="B540" s="134">
        <v>483</v>
      </c>
      <c r="C540" s="129" t="s">
        <v>429</v>
      </c>
      <c r="D540" s="129" t="s">
        <v>464</v>
      </c>
      <c r="E540" s="129">
        <v>7018045157</v>
      </c>
      <c r="F540" s="129" t="s">
        <v>457</v>
      </c>
      <c r="G540" s="129">
        <v>100</v>
      </c>
      <c r="H540" s="129" t="s">
        <v>458</v>
      </c>
      <c r="I540" s="129" t="s">
        <v>465</v>
      </c>
      <c r="J540" s="36" t="s">
        <v>48</v>
      </c>
      <c r="K540" s="36" t="s">
        <v>48</v>
      </c>
      <c r="L540" s="36" t="s">
        <v>48</v>
      </c>
      <c r="M540" s="36" t="s">
        <v>48</v>
      </c>
      <c r="N540" s="134"/>
      <c r="O540" s="134"/>
      <c r="P540" s="134"/>
      <c r="Q540" s="134"/>
      <c r="R540" s="36" t="s">
        <v>47</v>
      </c>
      <c r="S540" s="36">
        <v>70</v>
      </c>
      <c r="T540" s="36">
        <v>68</v>
      </c>
      <c r="U540" s="36">
        <v>66</v>
      </c>
      <c r="V540" s="36">
        <v>65</v>
      </c>
      <c r="W540" s="36"/>
      <c r="X540" s="36"/>
      <c r="Y540" s="36"/>
      <c r="Z540" s="36"/>
      <c r="AA540" s="17">
        <v>50594.400000000001</v>
      </c>
      <c r="AB540" s="17">
        <v>53592.5</v>
      </c>
      <c r="AC540" s="17">
        <v>55632.6</v>
      </c>
      <c r="AD540" s="17">
        <v>55374</v>
      </c>
      <c r="AE540" s="15" t="s">
        <v>1125</v>
      </c>
      <c r="AF540" s="15" t="s">
        <v>1125</v>
      </c>
      <c r="AG540" s="15" t="s">
        <v>1125</v>
      </c>
      <c r="AH540" s="15" t="s">
        <v>1125</v>
      </c>
      <c r="AI540" s="15" t="s">
        <v>48</v>
      </c>
      <c r="AJ540" s="15" t="s">
        <v>48</v>
      </c>
      <c r="AK540" s="15" t="s">
        <v>48</v>
      </c>
      <c r="AL540" s="15" t="s">
        <v>48</v>
      </c>
    </row>
    <row r="541" spans="2:38" s="24" customFormat="1" ht="58.5" customHeight="1" x14ac:dyDescent="0.25">
      <c r="B541" s="134">
        <v>484</v>
      </c>
      <c r="C541" s="129" t="s">
        <v>429</v>
      </c>
      <c r="D541" s="129" t="s">
        <v>466</v>
      </c>
      <c r="E541" s="134">
        <v>7021043865</v>
      </c>
      <c r="F541" s="129" t="s">
        <v>457</v>
      </c>
      <c r="G541" s="129">
        <v>100</v>
      </c>
      <c r="H541" s="129" t="s">
        <v>458</v>
      </c>
      <c r="I541" s="131" t="s">
        <v>467</v>
      </c>
      <c r="J541" s="36" t="s">
        <v>48</v>
      </c>
      <c r="K541" s="36" t="s">
        <v>48</v>
      </c>
      <c r="L541" s="36" t="s">
        <v>48</v>
      </c>
      <c r="M541" s="36" t="s">
        <v>48</v>
      </c>
      <c r="N541" s="134"/>
      <c r="O541" s="134"/>
      <c r="P541" s="134"/>
      <c r="Q541" s="134"/>
      <c r="R541" s="36" t="s">
        <v>47</v>
      </c>
      <c r="S541" s="14">
        <v>137</v>
      </c>
      <c r="T541" s="14">
        <v>130</v>
      </c>
      <c r="U541" s="14">
        <v>101</v>
      </c>
      <c r="V541" s="14">
        <v>90</v>
      </c>
      <c r="W541" s="14"/>
      <c r="X541" s="14"/>
      <c r="Y541" s="14"/>
      <c r="Z541" s="14"/>
      <c r="AA541" s="17">
        <v>42038.5</v>
      </c>
      <c r="AB541" s="17">
        <v>45748.7</v>
      </c>
      <c r="AC541" s="17">
        <v>46984.4</v>
      </c>
      <c r="AD541" s="17">
        <v>58307.3</v>
      </c>
      <c r="AE541" s="15" t="s">
        <v>1125</v>
      </c>
      <c r="AF541" s="15" t="s">
        <v>1125</v>
      </c>
      <c r="AG541" s="15" t="s">
        <v>1125</v>
      </c>
      <c r="AH541" s="15" t="s">
        <v>1125</v>
      </c>
      <c r="AI541" s="15" t="s">
        <v>48</v>
      </c>
      <c r="AJ541" s="15" t="s">
        <v>48</v>
      </c>
      <c r="AK541" s="15" t="s">
        <v>48</v>
      </c>
      <c r="AL541" s="15" t="s">
        <v>48</v>
      </c>
    </row>
    <row r="542" spans="2:38" s="24" customFormat="1" ht="58.5" customHeight="1" x14ac:dyDescent="0.25">
      <c r="B542" s="134">
        <v>485</v>
      </c>
      <c r="C542" s="129" t="s">
        <v>429</v>
      </c>
      <c r="D542" s="129" t="s">
        <v>468</v>
      </c>
      <c r="E542" s="134">
        <v>7017384189</v>
      </c>
      <c r="F542" s="129" t="s">
        <v>457</v>
      </c>
      <c r="G542" s="129">
        <v>100</v>
      </c>
      <c r="H542" s="129" t="s">
        <v>458</v>
      </c>
      <c r="I542" s="131" t="s">
        <v>465</v>
      </c>
      <c r="J542" s="36" t="s">
        <v>48</v>
      </c>
      <c r="K542" s="36" t="s">
        <v>48</v>
      </c>
      <c r="L542" s="36" t="s">
        <v>48</v>
      </c>
      <c r="M542" s="36" t="s">
        <v>48</v>
      </c>
      <c r="N542" s="134"/>
      <c r="O542" s="134"/>
      <c r="P542" s="134"/>
      <c r="Q542" s="134"/>
      <c r="R542" s="36" t="s">
        <v>47</v>
      </c>
      <c r="S542" s="14">
        <v>71</v>
      </c>
      <c r="T542" s="14">
        <v>69</v>
      </c>
      <c r="U542" s="14">
        <v>66</v>
      </c>
      <c r="V542" s="14">
        <v>65</v>
      </c>
      <c r="W542" s="14"/>
      <c r="X542" s="14"/>
      <c r="Y542" s="14"/>
      <c r="Z542" s="14"/>
      <c r="AA542" s="17">
        <v>37652.800000000003</v>
      </c>
      <c r="AB542" s="17">
        <v>40947.1</v>
      </c>
      <c r="AC542" s="17">
        <v>43370.400000000001</v>
      </c>
      <c r="AD542" s="17">
        <v>45499.8</v>
      </c>
      <c r="AE542" s="15" t="s">
        <v>1125</v>
      </c>
      <c r="AF542" s="15" t="s">
        <v>1125</v>
      </c>
      <c r="AG542" s="15" t="s">
        <v>1125</v>
      </c>
      <c r="AH542" s="15" t="s">
        <v>1125</v>
      </c>
      <c r="AI542" s="15" t="s">
        <v>48</v>
      </c>
      <c r="AJ542" s="15" t="s">
        <v>48</v>
      </c>
      <c r="AK542" s="15" t="s">
        <v>48</v>
      </c>
      <c r="AL542" s="15" t="s">
        <v>48</v>
      </c>
    </row>
    <row r="543" spans="2:38" s="24" customFormat="1" ht="58.5" customHeight="1" x14ac:dyDescent="0.25">
      <c r="B543" s="134">
        <v>486</v>
      </c>
      <c r="C543" s="129" t="s">
        <v>429</v>
      </c>
      <c r="D543" s="129" t="s">
        <v>469</v>
      </c>
      <c r="E543" s="134">
        <v>7014006301</v>
      </c>
      <c r="F543" s="129" t="s">
        <v>457</v>
      </c>
      <c r="G543" s="129">
        <v>100</v>
      </c>
      <c r="H543" s="129" t="s">
        <v>458</v>
      </c>
      <c r="I543" s="131" t="s">
        <v>470</v>
      </c>
      <c r="J543" s="17">
        <v>8480.7000000000007</v>
      </c>
      <c r="K543" s="17">
        <v>6566.6</v>
      </c>
      <c r="L543" s="17">
        <v>1592.6</v>
      </c>
      <c r="M543" s="17">
        <v>0</v>
      </c>
      <c r="N543" s="134"/>
      <c r="O543" s="134"/>
      <c r="P543" s="134"/>
      <c r="Q543" s="134"/>
      <c r="R543" s="36" t="s">
        <v>47</v>
      </c>
      <c r="S543" s="14"/>
      <c r="T543" s="14"/>
      <c r="U543" s="14"/>
      <c r="V543" s="14"/>
      <c r="W543" s="14"/>
      <c r="X543" s="14"/>
      <c r="Y543" s="14"/>
      <c r="Z543" s="14"/>
      <c r="AA543" s="17">
        <v>29916.799999999999</v>
      </c>
      <c r="AB543" s="17">
        <v>30375.8</v>
      </c>
      <c r="AC543" s="17">
        <v>18869.400000000001</v>
      </c>
      <c r="AD543" s="17">
        <v>0</v>
      </c>
      <c r="AE543" s="15" t="s">
        <v>1125</v>
      </c>
      <c r="AF543" s="15" t="s">
        <v>1125</v>
      </c>
      <c r="AG543" s="15" t="s">
        <v>1125</v>
      </c>
      <c r="AH543" s="15" t="s">
        <v>1125</v>
      </c>
      <c r="AI543" s="15" t="s">
        <v>48</v>
      </c>
      <c r="AJ543" s="15" t="s">
        <v>48</v>
      </c>
      <c r="AK543" s="15" t="s">
        <v>48</v>
      </c>
      <c r="AL543" s="15" t="s">
        <v>48</v>
      </c>
    </row>
    <row r="544" spans="2:38" s="24" customFormat="1" ht="70.5" customHeight="1" x14ac:dyDescent="0.25">
      <c r="B544" s="134">
        <v>487</v>
      </c>
      <c r="C544" s="129" t="s">
        <v>429</v>
      </c>
      <c r="D544" s="129" t="s">
        <v>471</v>
      </c>
      <c r="E544" s="134">
        <v>7014016885</v>
      </c>
      <c r="F544" s="129" t="s">
        <v>457</v>
      </c>
      <c r="G544" s="129">
        <v>100</v>
      </c>
      <c r="H544" s="129" t="s">
        <v>458</v>
      </c>
      <c r="I544" s="131" t="s">
        <v>461</v>
      </c>
      <c r="J544" s="36" t="s">
        <v>48</v>
      </c>
      <c r="K544" s="36" t="s">
        <v>48</v>
      </c>
      <c r="L544" s="36" t="s">
        <v>48</v>
      </c>
      <c r="M544" s="36" t="s">
        <v>48</v>
      </c>
      <c r="N544" s="134"/>
      <c r="O544" s="134"/>
      <c r="P544" s="134"/>
      <c r="Q544" s="134"/>
      <c r="R544" s="36" t="s">
        <v>47</v>
      </c>
      <c r="S544" s="14">
        <v>74</v>
      </c>
      <c r="T544" s="14">
        <v>82</v>
      </c>
      <c r="U544" s="14">
        <v>107</v>
      </c>
      <c r="V544" s="14">
        <v>80</v>
      </c>
      <c r="W544" s="14"/>
      <c r="X544" s="14"/>
      <c r="Y544" s="14"/>
      <c r="Z544" s="14"/>
      <c r="AA544" s="17">
        <v>23408.6</v>
      </c>
      <c r="AB544" s="17">
        <v>27840.6</v>
      </c>
      <c r="AC544" s="17">
        <v>27070.3</v>
      </c>
      <c r="AD544" s="17">
        <v>28064.5</v>
      </c>
      <c r="AE544" s="15" t="s">
        <v>1125</v>
      </c>
      <c r="AF544" s="15" t="s">
        <v>1125</v>
      </c>
      <c r="AG544" s="15" t="s">
        <v>1125</v>
      </c>
      <c r="AH544" s="15" t="s">
        <v>1125</v>
      </c>
      <c r="AI544" s="15" t="s">
        <v>48</v>
      </c>
      <c r="AJ544" s="15" t="s">
        <v>48</v>
      </c>
      <c r="AK544" s="15" t="s">
        <v>48</v>
      </c>
      <c r="AL544" s="15" t="s">
        <v>48</v>
      </c>
    </row>
    <row r="545" spans="2:38" s="24" customFormat="1" ht="58.5" customHeight="1" x14ac:dyDescent="0.25">
      <c r="B545" s="134">
        <v>488</v>
      </c>
      <c r="C545" s="129" t="s">
        <v>429</v>
      </c>
      <c r="D545" s="129" t="s">
        <v>472</v>
      </c>
      <c r="E545" s="134">
        <v>7014015560</v>
      </c>
      <c r="F545" s="129" t="s">
        <v>457</v>
      </c>
      <c r="G545" s="129">
        <v>100</v>
      </c>
      <c r="H545" s="129" t="s">
        <v>458</v>
      </c>
      <c r="I545" s="131" t="s">
        <v>473</v>
      </c>
      <c r="J545" s="36" t="s">
        <v>48</v>
      </c>
      <c r="K545" s="36" t="s">
        <v>48</v>
      </c>
      <c r="L545" s="36" t="s">
        <v>48</v>
      </c>
      <c r="M545" s="36" t="s">
        <v>48</v>
      </c>
      <c r="N545" s="134"/>
      <c r="O545" s="134"/>
      <c r="P545" s="134"/>
      <c r="Q545" s="134"/>
      <c r="R545" s="36" t="s">
        <v>47</v>
      </c>
      <c r="S545" s="14">
        <v>769</v>
      </c>
      <c r="T545" s="14">
        <v>636</v>
      </c>
      <c r="U545" s="14">
        <v>264</v>
      </c>
      <c r="V545" s="14">
        <v>300</v>
      </c>
      <c r="W545" s="14"/>
      <c r="X545" s="14"/>
      <c r="Y545" s="14"/>
      <c r="Z545" s="14"/>
      <c r="AA545" s="17">
        <v>49095.3</v>
      </c>
      <c r="AB545" s="17">
        <v>60333.9</v>
      </c>
      <c r="AC545" s="17">
        <v>51977.599999999999</v>
      </c>
      <c r="AD545" s="17">
        <v>53315.1</v>
      </c>
      <c r="AE545" s="15" t="s">
        <v>1125</v>
      </c>
      <c r="AF545" s="15" t="s">
        <v>1125</v>
      </c>
      <c r="AG545" s="15" t="s">
        <v>1125</v>
      </c>
      <c r="AH545" s="15" t="s">
        <v>1125</v>
      </c>
      <c r="AI545" s="15" t="s">
        <v>48</v>
      </c>
      <c r="AJ545" s="15" t="s">
        <v>48</v>
      </c>
      <c r="AK545" s="15" t="s">
        <v>48</v>
      </c>
      <c r="AL545" s="15" t="s">
        <v>48</v>
      </c>
    </row>
    <row r="546" spans="2:38" s="24" customFormat="1" ht="58.5" customHeight="1" x14ac:dyDescent="0.25">
      <c r="B546" s="134">
        <v>489</v>
      </c>
      <c r="C546" s="129" t="s">
        <v>429</v>
      </c>
      <c r="D546" s="129" t="s">
        <v>475</v>
      </c>
      <c r="E546" s="134">
        <v>7002001235</v>
      </c>
      <c r="F546" s="129" t="s">
        <v>457</v>
      </c>
      <c r="G546" s="129">
        <v>100</v>
      </c>
      <c r="H546" s="129" t="s">
        <v>458</v>
      </c>
      <c r="I546" s="131" t="s">
        <v>463</v>
      </c>
      <c r="J546" s="36" t="s">
        <v>48</v>
      </c>
      <c r="K546" s="36" t="s">
        <v>48</v>
      </c>
      <c r="L546" s="36" t="s">
        <v>48</v>
      </c>
      <c r="M546" s="36" t="s">
        <v>48</v>
      </c>
      <c r="N546" s="134"/>
      <c r="O546" s="134"/>
      <c r="P546" s="134"/>
      <c r="Q546" s="134"/>
      <c r="R546" s="36" t="s">
        <v>47</v>
      </c>
      <c r="S546" s="14">
        <v>206</v>
      </c>
      <c r="T546" s="14">
        <v>222</v>
      </c>
      <c r="U546" s="14">
        <v>163</v>
      </c>
      <c r="V546" s="14">
        <v>160</v>
      </c>
      <c r="W546" s="14"/>
      <c r="X546" s="14"/>
      <c r="Y546" s="14"/>
      <c r="Z546" s="14"/>
      <c r="AA546" s="17">
        <v>29476.400000000001</v>
      </c>
      <c r="AB546" s="17">
        <v>31389.3</v>
      </c>
      <c r="AC546" s="17">
        <v>31512</v>
      </c>
      <c r="AD546" s="17">
        <v>31917</v>
      </c>
      <c r="AE546" s="15" t="s">
        <v>1125</v>
      </c>
      <c r="AF546" s="15" t="s">
        <v>1125</v>
      </c>
      <c r="AG546" s="15" t="s">
        <v>1125</v>
      </c>
      <c r="AH546" s="15" t="s">
        <v>1125</v>
      </c>
      <c r="AI546" s="15" t="s">
        <v>48</v>
      </c>
      <c r="AJ546" s="15" t="s">
        <v>48</v>
      </c>
      <c r="AK546" s="15" t="s">
        <v>48</v>
      </c>
      <c r="AL546" s="15" t="s">
        <v>48</v>
      </c>
    </row>
    <row r="547" spans="2:38" s="24" customFormat="1" ht="58.5" customHeight="1" x14ac:dyDescent="0.25">
      <c r="B547" s="134">
        <v>490</v>
      </c>
      <c r="C547" s="129" t="s">
        <v>429</v>
      </c>
      <c r="D547" s="129" t="s">
        <v>476</v>
      </c>
      <c r="E547" s="134">
        <v>7002008897</v>
      </c>
      <c r="F547" s="129" t="s">
        <v>457</v>
      </c>
      <c r="G547" s="129">
        <v>100</v>
      </c>
      <c r="H547" s="129" t="s">
        <v>458</v>
      </c>
      <c r="I547" s="131" t="s">
        <v>477</v>
      </c>
      <c r="J547" s="36" t="s">
        <v>48</v>
      </c>
      <c r="K547" s="36" t="s">
        <v>48</v>
      </c>
      <c r="L547" s="36" t="s">
        <v>48</v>
      </c>
      <c r="M547" s="36" t="s">
        <v>48</v>
      </c>
      <c r="N547" s="134"/>
      <c r="O547" s="134"/>
      <c r="P547" s="134"/>
      <c r="Q547" s="134"/>
      <c r="R547" s="36" t="s">
        <v>47</v>
      </c>
      <c r="S547" s="14">
        <v>76</v>
      </c>
      <c r="T547" s="14">
        <v>81</v>
      </c>
      <c r="U547" s="14">
        <v>81</v>
      </c>
      <c r="V547" s="14">
        <v>80</v>
      </c>
      <c r="W547" s="14"/>
      <c r="X547" s="14"/>
      <c r="Y547" s="14"/>
      <c r="Z547" s="14"/>
      <c r="AA547" s="17">
        <v>38750.300000000003</v>
      </c>
      <c r="AB547" s="17">
        <v>40533.4</v>
      </c>
      <c r="AC547" s="17">
        <v>42338.8</v>
      </c>
      <c r="AD547" s="17">
        <v>44012.9</v>
      </c>
      <c r="AE547" s="15" t="s">
        <v>1125</v>
      </c>
      <c r="AF547" s="15" t="s">
        <v>1125</v>
      </c>
      <c r="AG547" s="15" t="s">
        <v>1125</v>
      </c>
      <c r="AH547" s="15" t="s">
        <v>1125</v>
      </c>
      <c r="AI547" s="15" t="s">
        <v>48</v>
      </c>
      <c r="AJ547" s="15" t="s">
        <v>48</v>
      </c>
      <c r="AK547" s="15" t="s">
        <v>48</v>
      </c>
      <c r="AL547" s="15" t="s">
        <v>48</v>
      </c>
    </row>
    <row r="548" spans="2:38" s="24" customFormat="1" ht="58.5" customHeight="1" x14ac:dyDescent="0.25">
      <c r="B548" s="134">
        <v>491</v>
      </c>
      <c r="C548" s="129" t="s">
        <v>429</v>
      </c>
      <c r="D548" s="129" t="s">
        <v>478</v>
      </c>
      <c r="E548" s="134">
        <v>7022016208</v>
      </c>
      <c r="F548" s="129" t="s">
        <v>457</v>
      </c>
      <c r="G548" s="129">
        <v>100</v>
      </c>
      <c r="H548" s="129" t="s">
        <v>458</v>
      </c>
      <c r="I548" s="131" t="s">
        <v>461</v>
      </c>
      <c r="J548" s="36" t="s">
        <v>48</v>
      </c>
      <c r="K548" s="36" t="s">
        <v>48</v>
      </c>
      <c r="L548" s="36" t="s">
        <v>48</v>
      </c>
      <c r="M548" s="36" t="s">
        <v>48</v>
      </c>
      <c r="N548" s="134"/>
      <c r="O548" s="134"/>
      <c r="P548" s="134"/>
      <c r="Q548" s="134"/>
      <c r="R548" s="36" t="s">
        <v>47</v>
      </c>
      <c r="S548" s="14">
        <v>96</v>
      </c>
      <c r="T548" s="14">
        <v>79</v>
      </c>
      <c r="U548" s="14">
        <v>46</v>
      </c>
      <c r="V548" s="14">
        <v>70</v>
      </c>
      <c r="W548" s="14"/>
      <c r="X548" s="14"/>
      <c r="Y548" s="14"/>
      <c r="Z548" s="14"/>
      <c r="AA548" s="17">
        <v>19698.099999999999</v>
      </c>
      <c r="AB548" s="17">
        <v>21276.1</v>
      </c>
      <c r="AC548" s="17">
        <v>21575.599999999999</v>
      </c>
      <c r="AD548" s="17">
        <v>21883.5</v>
      </c>
      <c r="AE548" s="15" t="s">
        <v>1125</v>
      </c>
      <c r="AF548" s="15" t="s">
        <v>1125</v>
      </c>
      <c r="AG548" s="15" t="s">
        <v>1125</v>
      </c>
      <c r="AH548" s="15" t="s">
        <v>1125</v>
      </c>
      <c r="AI548" s="15" t="s">
        <v>48</v>
      </c>
      <c r="AJ548" s="15" t="s">
        <v>48</v>
      </c>
      <c r="AK548" s="15" t="s">
        <v>48</v>
      </c>
      <c r="AL548" s="15" t="s">
        <v>48</v>
      </c>
    </row>
    <row r="549" spans="2:38" s="24" customFormat="1" ht="58.5" customHeight="1" x14ac:dyDescent="0.25">
      <c r="B549" s="134">
        <v>492</v>
      </c>
      <c r="C549" s="129" t="s">
        <v>429</v>
      </c>
      <c r="D549" s="129" t="s">
        <v>479</v>
      </c>
      <c r="E549" s="134">
        <v>7003000724</v>
      </c>
      <c r="F549" s="129" t="s">
        <v>457</v>
      </c>
      <c r="G549" s="129">
        <v>100</v>
      </c>
      <c r="H549" s="129" t="s">
        <v>458</v>
      </c>
      <c r="I549" s="131" t="s">
        <v>480</v>
      </c>
      <c r="J549" s="36" t="s">
        <v>48</v>
      </c>
      <c r="K549" s="36" t="s">
        <v>48</v>
      </c>
      <c r="L549" s="36" t="s">
        <v>48</v>
      </c>
      <c r="M549" s="36" t="s">
        <v>48</v>
      </c>
      <c r="N549" s="134"/>
      <c r="O549" s="134"/>
      <c r="P549" s="134"/>
      <c r="Q549" s="134"/>
      <c r="R549" s="36" t="s">
        <v>47</v>
      </c>
      <c r="S549" s="14">
        <v>55</v>
      </c>
      <c r="T549" s="14">
        <v>46</v>
      </c>
      <c r="U549" s="14">
        <v>40</v>
      </c>
      <c r="V549" s="14">
        <v>40</v>
      </c>
      <c r="W549" s="14"/>
      <c r="X549" s="14"/>
      <c r="Y549" s="14"/>
      <c r="Z549" s="14"/>
      <c r="AA549" s="17">
        <v>38540.5</v>
      </c>
      <c r="AB549" s="17">
        <v>41325.300000000003</v>
      </c>
      <c r="AC549" s="17">
        <v>43098.2</v>
      </c>
      <c r="AD549" s="17">
        <v>43807.4</v>
      </c>
      <c r="AE549" s="15" t="s">
        <v>1125</v>
      </c>
      <c r="AF549" s="15" t="s">
        <v>1125</v>
      </c>
      <c r="AG549" s="15" t="s">
        <v>1125</v>
      </c>
      <c r="AH549" s="15" t="s">
        <v>1125</v>
      </c>
      <c r="AI549" s="15" t="s">
        <v>48</v>
      </c>
      <c r="AJ549" s="15" t="s">
        <v>48</v>
      </c>
      <c r="AK549" s="15" t="s">
        <v>48</v>
      </c>
      <c r="AL549" s="15" t="s">
        <v>48</v>
      </c>
    </row>
    <row r="550" spans="2:38" s="24" customFormat="1" ht="58.5" customHeight="1" x14ac:dyDescent="0.25">
      <c r="B550" s="134">
        <v>493</v>
      </c>
      <c r="C550" s="129" t="s">
        <v>429</v>
      </c>
      <c r="D550" s="129" t="s">
        <v>481</v>
      </c>
      <c r="E550" s="134">
        <v>7005003713</v>
      </c>
      <c r="F550" s="129" t="s">
        <v>457</v>
      </c>
      <c r="G550" s="129">
        <v>100</v>
      </c>
      <c r="H550" s="129" t="s">
        <v>458</v>
      </c>
      <c r="I550" s="131" t="s">
        <v>463</v>
      </c>
      <c r="J550" s="36" t="s">
        <v>48</v>
      </c>
      <c r="K550" s="36" t="s">
        <v>48</v>
      </c>
      <c r="L550" s="36" t="s">
        <v>48</v>
      </c>
      <c r="M550" s="36" t="s">
        <v>48</v>
      </c>
      <c r="N550" s="134"/>
      <c r="O550" s="134"/>
      <c r="P550" s="134"/>
      <c r="Q550" s="134"/>
      <c r="R550" s="36" t="s">
        <v>47</v>
      </c>
      <c r="S550" s="14">
        <v>63</v>
      </c>
      <c r="T550" s="14">
        <v>72</v>
      </c>
      <c r="U550" s="14">
        <v>55</v>
      </c>
      <c r="V550" s="14">
        <v>55</v>
      </c>
      <c r="W550" s="14"/>
      <c r="X550" s="14"/>
      <c r="Y550" s="14"/>
      <c r="Z550" s="14"/>
      <c r="AA550" s="17">
        <v>32979.699999999997</v>
      </c>
      <c r="AB550" s="17">
        <v>33733.4</v>
      </c>
      <c r="AC550" s="17">
        <v>34272.6</v>
      </c>
      <c r="AD550" s="17">
        <v>35352.5</v>
      </c>
      <c r="AE550" s="15" t="s">
        <v>1125</v>
      </c>
      <c r="AF550" s="15" t="s">
        <v>1125</v>
      </c>
      <c r="AG550" s="15" t="s">
        <v>1125</v>
      </c>
      <c r="AH550" s="15" t="s">
        <v>1125</v>
      </c>
      <c r="AI550" s="15" t="s">
        <v>48</v>
      </c>
      <c r="AJ550" s="15" t="s">
        <v>48</v>
      </c>
      <c r="AK550" s="15" t="s">
        <v>48</v>
      </c>
      <c r="AL550" s="15" t="s">
        <v>48</v>
      </c>
    </row>
    <row r="551" spans="2:38" s="24" customFormat="1" ht="58.5" customHeight="1" x14ac:dyDescent="0.25">
      <c r="B551" s="134">
        <v>494</v>
      </c>
      <c r="C551" s="129" t="s">
        <v>429</v>
      </c>
      <c r="D551" s="129" t="s">
        <v>482</v>
      </c>
      <c r="E551" s="134">
        <v>7005001924</v>
      </c>
      <c r="F551" s="129" t="s">
        <v>457</v>
      </c>
      <c r="G551" s="129">
        <v>100</v>
      </c>
      <c r="H551" s="129" t="s">
        <v>458</v>
      </c>
      <c r="I551" s="131" t="s">
        <v>465</v>
      </c>
      <c r="J551" s="36" t="s">
        <v>48</v>
      </c>
      <c r="K551" s="36" t="s">
        <v>48</v>
      </c>
      <c r="L551" s="36" t="s">
        <v>48</v>
      </c>
      <c r="M551" s="36" t="s">
        <v>48</v>
      </c>
      <c r="N551" s="134"/>
      <c r="O551" s="134"/>
      <c r="P551" s="134"/>
      <c r="Q551" s="134"/>
      <c r="R551" s="36" t="s">
        <v>47</v>
      </c>
      <c r="S551" s="14">
        <v>46</v>
      </c>
      <c r="T551" s="14">
        <v>48</v>
      </c>
      <c r="U551" s="14">
        <v>48</v>
      </c>
      <c r="V551" s="14">
        <v>48</v>
      </c>
      <c r="W551" s="14"/>
      <c r="X551" s="14"/>
      <c r="Y551" s="14"/>
      <c r="Z551" s="14"/>
      <c r="AA551" s="17">
        <v>27405.3</v>
      </c>
      <c r="AB551" s="17">
        <v>28246.3</v>
      </c>
      <c r="AC551" s="17">
        <v>29799</v>
      </c>
      <c r="AD551" s="17">
        <v>31155.1</v>
      </c>
      <c r="AE551" s="15" t="s">
        <v>1125</v>
      </c>
      <c r="AF551" s="15" t="s">
        <v>1125</v>
      </c>
      <c r="AG551" s="15" t="s">
        <v>1125</v>
      </c>
      <c r="AH551" s="15" t="s">
        <v>1125</v>
      </c>
      <c r="AI551" s="15" t="s">
        <v>48</v>
      </c>
      <c r="AJ551" s="15" t="s">
        <v>48</v>
      </c>
      <c r="AK551" s="15" t="s">
        <v>48</v>
      </c>
      <c r="AL551" s="15" t="s">
        <v>48</v>
      </c>
    </row>
    <row r="552" spans="2:38" s="24" customFormat="1" ht="58.5" customHeight="1" x14ac:dyDescent="0.25">
      <c r="B552" s="134">
        <v>495</v>
      </c>
      <c r="C552" s="129" t="s">
        <v>429</v>
      </c>
      <c r="D552" s="129" t="s">
        <v>483</v>
      </c>
      <c r="E552" s="134">
        <v>7006004220</v>
      </c>
      <c r="F552" s="129" t="s">
        <v>457</v>
      </c>
      <c r="G552" s="129">
        <v>100</v>
      </c>
      <c r="H552" s="129" t="s">
        <v>458</v>
      </c>
      <c r="I552" s="131" t="s">
        <v>461</v>
      </c>
      <c r="J552" s="36" t="s">
        <v>48</v>
      </c>
      <c r="K552" s="36" t="s">
        <v>48</v>
      </c>
      <c r="L552" s="36" t="s">
        <v>48</v>
      </c>
      <c r="M552" s="36" t="s">
        <v>48</v>
      </c>
      <c r="N552" s="134"/>
      <c r="O552" s="134"/>
      <c r="P552" s="134"/>
      <c r="Q552" s="134"/>
      <c r="R552" s="36" t="s">
        <v>47</v>
      </c>
      <c r="S552" s="14">
        <v>132</v>
      </c>
      <c r="T552" s="14">
        <v>120</v>
      </c>
      <c r="U552" s="14">
        <v>55</v>
      </c>
      <c r="V552" s="14">
        <v>100</v>
      </c>
      <c r="W552" s="14"/>
      <c r="X552" s="14"/>
      <c r="Y552" s="14"/>
      <c r="Z552" s="14"/>
      <c r="AA552" s="17">
        <v>21311.9</v>
      </c>
      <c r="AB552" s="17">
        <v>22284.7</v>
      </c>
      <c r="AC552" s="17">
        <v>23162.2</v>
      </c>
      <c r="AD552" s="17">
        <v>23485.9</v>
      </c>
      <c r="AE552" s="15" t="s">
        <v>1125</v>
      </c>
      <c r="AF552" s="15" t="s">
        <v>1125</v>
      </c>
      <c r="AG552" s="15" t="s">
        <v>1125</v>
      </c>
      <c r="AH552" s="15" t="s">
        <v>1125</v>
      </c>
      <c r="AI552" s="15" t="s">
        <v>48</v>
      </c>
      <c r="AJ552" s="15" t="s">
        <v>48</v>
      </c>
      <c r="AK552" s="15" t="s">
        <v>48</v>
      </c>
      <c r="AL552" s="15" t="s">
        <v>48</v>
      </c>
    </row>
    <row r="553" spans="2:38" s="24" customFormat="1" ht="58.5" customHeight="1" x14ac:dyDescent="0.25">
      <c r="B553" s="134">
        <v>496</v>
      </c>
      <c r="C553" s="129" t="s">
        <v>429</v>
      </c>
      <c r="D553" s="129" t="s">
        <v>484</v>
      </c>
      <c r="E553" s="134">
        <v>7007005610</v>
      </c>
      <c r="F553" s="129" t="s">
        <v>457</v>
      </c>
      <c r="G553" s="129">
        <v>100</v>
      </c>
      <c r="H553" s="129" t="s">
        <v>458</v>
      </c>
      <c r="I553" s="131" t="s">
        <v>485</v>
      </c>
      <c r="J553" s="36" t="s">
        <v>48</v>
      </c>
      <c r="K553" s="36" t="s">
        <v>48</v>
      </c>
      <c r="L553" s="36" t="s">
        <v>48</v>
      </c>
      <c r="M553" s="36" t="s">
        <v>48</v>
      </c>
      <c r="N553" s="134"/>
      <c r="O553" s="134"/>
      <c r="P553" s="134"/>
      <c r="Q553" s="134"/>
      <c r="R553" s="36" t="s">
        <v>47</v>
      </c>
      <c r="S553" s="14">
        <v>217</v>
      </c>
      <c r="T553" s="14">
        <v>246</v>
      </c>
      <c r="U553" s="14">
        <v>155</v>
      </c>
      <c r="V553" s="14">
        <v>150</v>
      </c>
      <c r="W553" s="14"/>
      <c r="X553" s="14"/>
      <c r="Y553" s="14"/>
      <c r="Z553" s="14"/>
      <c r="AA553" s="17">
        <v>35037.9</v>
      </c>
      <c r="AB553" s="17">
        <v>37286.199999999997</v>
      </c>
      <c r="AC553" s="17">
        <v>38804.699999999997</v>
      </c>
      <c r="AD553" s="17">
        <v>39103.199999999997</v>
      </c>
      <c r="AE553" s="15" t="s">
        <v>1125</v>
      </c>
      <c r="AF553" s="15" t="s">
        <v>1125</v>
      </c>
      <c r="AG553" s="15" t="s">
        <v>1125</v>
      </c>
      <c r="AH553" s="15" t="s">
        <v>1125</v>
      </c>
      <c r="AI553" s="15" t="s">
        <v>48</v>
      </c>
      <c r="AJ553" s="15" t="s">
        <v>48</v>
      </c>
      <c r="AK553" s="15" t="s">
        <v>48</v>
      </c>
      <c r="AL553" s="15" t="s">
        <v>48</v>
      </c>
    </row>
    <row r="554" spans="2:38" s="24" customFormat="1" ht="58.5" customHeight="1" x14ac:dyDescent="0.25">
      <c r="B554" s="134">
        <v>497</v>
      </c>
      <c r="C554" s="129" t="s">
        <v>429</v>
      </c>
      <c r="D554" s="129" t="s">
        <v>486</v>
      </c>
      <c r="E554" s="134">
        <v>7007002024</v>
      </c>
      <c r="F554" s="129" t="s">
        <v>457</v>
      </c>
      <c r="G554" s="129">
        <v>100</v>
      </c>
      <c r="H554" s="129" t="s">
        <v>458</v>
      </c>
      <c r="I554" s="131" t="s">
        <v>463</v>
      </c>
      <c r="J554" s="36" t="s">
        <v>48</v>
      </c>
      <c r="K554" s="36" t="s">
        <v>48</v>
      </c>
      <c r="L554" s="36" t="s">
        <v>48</v>
      </c>
      <c r="M554" s="36" t="s">
        <v>48</v>
      </c>
      <c r="N554" s="134"/>
      <c r="O554" s="134"/>
      <c r="P554" s="134"/>
      <c r="Q554" s="134"/>
      <c r="R554" s="36" t="s">
        <v>47</v>
      </c>
      <c r="S554" s="14">
        <v>56</v>
      </c>
      <c r="T554" s="14">
        <v>54</v>
      </c>
      <c r="U554" s="14">
        <v>48</v>
      </c>
      <c r="V554" s="14">
        <v>46</v>
      </c>
      <c r="W554" s="14"/>
      <c r="X554" s="14"/>
      <c r="Y554" s="14"/>
      <c r="Z554" s="14"/>
      <c r="AA554" s="17">
        <v>41345.599999999999</v>
      </c>
      <c r="AB554" s="17">
        <v>42416</v>
      </c>
      <c r="AC554" s="17">
        <v>44835.5</v>
      </c>
      <c r="AD554" s="17">
        <v>45543.199999999997</v>
      </c>
      <c r="AE554" s="15" t="s">
        <v>1125</v>
      </c>
      <c r="AF554" s="15" t="s">
        <v>1125</v>
      </c>
      <c r="AG554" s="15" t="s">
        <v>1125</v>
      </c>
      <c r="AH554" s="15" t="s">
        <v>1125</v>
      </c>
      <c r="AI554" s="15" t="s">
        <v>48</v>
      </c>
      <c r="AJ554" s="15" t="s">
        <v>48</v>
      </c>
      <c r="AK554" s="15" t="s">
        <v>48</v>
      </c>
      <c r="AL554" s="15" t="s">
        <v>48</v>
      </c>
    </row>
    <row r="555" spans="2:38" s="24" customFormat="1" ht="58.5" customHeight="1" x14ac:dyDescent="0.25">
      <c r="B555" s="134">
        <v>498</v>
      </c>
      <c r="C555" s="129" t="s">
        <v>429</v>
      </c>
      <c r="D555" s="129" t="s">
        <v>487</v>
      </c>
      <c r="E555" s="134">
        <v>7010002112</v>
      </c>
      <c r="F555" s="129" t="s">
        <v>457</v>
      </c>
      <c r="G555" s="129">
        <v>100</v>
      </c>
      <c r="H555" s="129" t="s">
        <v>458</v>
      </c>
      <c r="I555" s="131" t="s">
        <v>461</v>
      </c>
      <c r="J555" s="36" t="s">
        <v>48</v>
      </c>
      <c r="K555" s="36" t="s">
        <v>48</v>
      </c>
      <c r="L555" s="36" t="s">
        <v>48</v>
      </c>
      <c r="M555" s="36" t="s">
        <v>48</v>
      </c>
      <c r="N555" s="134"/>
      <c r="O555" s="134"/>
      <c r="P555" s="134"/>
      <c r="Q555" s="134"/>
      <c r="R555" s="36" t="s">
        <v>47</v>
      </c>
      <c r="S555" s="14">
        <v>119</v>
      </c>
      <c r="T555" s="14">
        <v>128</v>
      </c>
      <c r="U555" s="14">
        <v>72</v>
      </c>
      <c r="V555" s="14">
        <v>100</v>
      </c>
      <c r="W555" s="14"/>
      <c r="X555" s="14"/>
      <c r="Y555" s="14"/>
      <c r="Z555" s="14"/>
      <c r="AA555" s="17">
        <v>18872.400000000001</v>
      </c>
      <c r="AB555" s="17">
        <v>19968.900000000001</v>
      </c>
      <c r="AC555" s="17">
        <v>18321.3</v>
      </c>
      <c r="AD555" s="17">
        <v>48473.2</v>
      </c>
      <c r="AE555" s="15" t="s">
        <v>1125</v>
      </c>
      <c r="AF555" s="15" t="s">
        <v>1125</v>
      </c>
      <c r="AG555" s="15" t="s">
        <v>1125</v>
      </c>
      <c r="AH555" s="15" t="s">
        <v>1125</v>
      </c>
      <c r="AI555" s="15" t="s">
        <v>48</v>
      </c>
      <c r="AJ555" s="15" t="s">
        <v>48</v>
      </c>
      <c r="AK555" s="15" t="s">
        <v>48</v>
      </c>
      <c r="AL555" s="15" t="s">
        <v>48</v>
      </c>
    </row>
    <row r="556" spans="2:38" s="24" customFormat="1" ht="58.5" customHeight="1" x14ac:dyDescent="0.25">
      <c r="B556" s="134">
        <v>499</v>
      </c>
      <c r="C556" s="129" t="s">
        <v>429</v>
      </c>
      <c r="D556" s="129" t="s">
        <v>488</v>
      </c>
      <c r="E556" s="134">
        <v>7010000309</v>
      </c>
      <c r="F556" s="129" t="s">
        <v>457</v>
      </c>
      <c r="G556" s="129">
        <v>100</v>
      </c>
      <c r="H556" s="129" t="s">
        <v>458</v>
      </c>
      <c r="I556" s="131" t="s">
        <v>489</v>
      </c>
      <c r="J556" s="36" t="s">
        <v>48</v>
      </c>
      <c r="K556" s="36" t="s">
        <v>48</v>
      </c>
      <c r="L556" s="36" t="s">
        <v>48</v>
      </c>
      <c r="M556" s="36" t="s">
        <v>48</v>
      </c>
      <c r="N556" s="134"/>
      <c r="O556" s="134"/>
      <c r="P556" s="134"/>
      <c r="Q556" s="134"/>
      <c r="R556" s="36" t="s">
        <v>47</v>
      </c>
      <c r="S556" s="14">
        <v>109</v>
      </c>
      <c r="T556" s="14">
        <v>114</v>
      </c>
      <c r="U556" s="14">
        <v>107</v>
      </c>
      <c r="V556" s="14">
        <v>100</v>
      </c>
      <c r="W556" s="14"/>
      <c r="X556" s="14"/>
      <c r="Y556" s="14"/>
      <c r="Z556" s="14"/>
      <c r="AA556" s="17">
        <v>93262.9</v>
      </c>
      <c r="AB556" s="17">
        <v>105571.8</v>
      </c>
      <c r="AC556" s="17">
        <v>122491.2</v>
      </c>
      <c r="AD556" s="17">
        <v>113086.6</v>
      </c>
      <c r="AE556" s="15" t="s">
        <v>1125</v>
      </c>
      <c r="AF556" s="15" t="s">
        <v>1125</v>
      </c>
      <c r="AG556" s="15" t="s">
        <v>1125</v>
      </c>
      <c r="AH556" s="15" t="s">
        <v>1125</v>
      </c>
      <c r="AI556" s="15" t="s">
        <v>48</v>
      </c>
      <c r="AJ556" s="15" t="s">
        <v>48</v>
      </c>
      <c r="AK556" s="15" t="s">
        <v>48</v>
      </c>
      <c r="AL556" s="15" t="s">
        <v>48</v>
      </c>
    </row>
    <row r="557" spans="2:38" s="24" customFormat="1" ht="58.5" customHeight="1" x14ac:dyDescent="0.25">
      <c r="B557" s="134">
        <v>500</v>
      </c>
      <c r="C557" s="129" t="s">
        <v>429</v>
      </c>
      <c r="D557" s="129" t="s">
        <v>491</v>
      </c>
      <c r="E557" s="134">
        <v>7011002309</v>
      </c>
      <c r="F557" s="129" t="s">
        <v>457</v>
      </c>
      <c r="G557" s="129">
        <v>100</v>
      </c>
      <c r="H557" s="129" t="s">
        <v>458</v>
      </c>
      <c r="I557" s="131" t="s">
        <v>492</v>
      </c>
      <c r="J557" s="36" t="s">
        <v>48</v>
      </c>
      <c r="K557" s="36" t="s">
        <v>48</v>
      </c>
      <c r="L557" s="36" t="s">
        <v>48</v>
      </c>
      <c r="M557" s="36" t="s">
        <v>48</v>
      </c>
      <c r="N557" s="134"/>
      <c r="O557" s="134"/>
      <c r="P557" s="134"/>
      <c r="Q557" s="134"/>
      <c r="R557" s="36" t="s">
        <v>47</v>
      </c>
      <c r="S557" s="14">
        <v>100</v>
      </c>
      <c r="T557" s="14">
        <v>101</v>
      </c>
      <c r="U557" s="14">
        <v>75</v>
      </c>
      <c r="V557" s="14">
        <v>70</v>
      </c>
      <c r="W557" s="14"/>
      <c r="X557" s="14"/>
      <c r="Y557" s="14"/>
      <c r="Z557" s="14"/>
      <c r="AA557" s="17">
        <v>23720.2</v>
      </c>
      <c r="AB557" s="17">
        <v>23549.9</v>
      </c>
      <c r="AC557" s="17">
        <v>23843.3</v>
      </c>
      <c r="AD557" s="17">
        <v>24342.7</v>
      </c>
      <c r="AE557" s="15" t="s">
        <v>1125</v>
      </c>
      <c r="AF557" s="15" t="s">
        <v>1125</v>
      </c>
      <c r="AG557" s="15" t="s">
        <v>1125</v>
      </c>
      <c r="AH557" s="15" t="s">
        <v>1125</v>
      </c>
      <c r="AI557" s="15" t="s">
        <v>48</v>
      </c>
      <c r="AJ557" s="15" t="s">
        <v>48</v>
      </c>
      <c r="AK557" s="15" t="s">
        <v>48</v>
      </c>
      <c r="AL557" s="15" t="s">
        <v>48</v>
      </c>
    </row>
    <row r="558" spans="2:38" s="24" customFormat="1" ht="58.5" customHeight="1" x14ac:dyDescent="0.25">
      <c r="B558" s="134">
        <v>501</v>
      </c>
      <c r="C558" s="129" t="s">
        <v>429</v>
      </c>
      <c r="D558" s="129" t="s">
        <v>494</v>
      </c>
      <c r="E558" s="134">
        <v>7015002469</v>
      </c>
      <c r="F558" s="129" t="s">
        <v>457</v>
      </c>
      <c r="G558" s="129">
        <v>100</v>
      </c>
      <c r="H558" s="129" t="s">
        <v>458</v>
      </c>
      <c r="I558" s="131" t="s">
        <v>463</v>
      </c>
      <c r="J558" s="36" t="s">
        <v>48</v>
      </c>
      <c r="K558" s="36" t="s">
        <v>48</v>
      </c>
      <c r="L558" s="36" t="s">
        <v>48</v>
      </c>
      <c r="M558" s="36" t="s">
        <v>48</v>
      </c>
      <c r="N558" s="134"/>
      <c r="O558" s="134"/>
      <c r="P558" s="134"/>
      <c r="Q558" s="134"/>
      <c r="R558" s="36" t="s">
        <v>47</v>
      </c>
      <c r="S558" s="14">
        <v>74</v>
      </c>
      <c r="T558" s="14">
        <v>82</v>
      </c>
      <c r="U558" s="14">
        <v>57</v>
      </c>
      <c r="V558" s="14">
        <v>60</v>
      </c>
      <c r="W558" s="14"/>
      <c r="X558" s="14"/>
      <c r="Y558" s="14"/>
      <c r="Z558" s="14"/>
      <c r="AA558" s="17">
        <v>15192.6</v>
      </c>
      <c r="AB558" s="17">
        <v>15285.7</v>
      </c>
      <c r="AC558" s="17">
        <v>15368.1</v>
      </c>
      <c r="AD558" s="17">
        <v>17034.2</v>
      </c>
      <c r="AE558" s="15" t="s">
        <v>1125</v>
      </c>
      <c r="AF558" s="15" t="s">
        <v>1125</v>
      </c>
      <c r="AG558" s="15" t="s">
        <v>1125</v>
      </c>
      <c r="AH558" s="15" t="s">
        <v>1125</v>
      </c>
      <c r="AI558" s="15" t="s">
        <v>48</v>
      </c>
      <c r="AJ558" s="15" t="s">
        <v>48</v>
      </c>
      <c r="AK558" s="15" t="s">
        <v>48</v>
      </c>
      <c r="AL558" s="15" t="s">
        <v>48</v>
      </c>
    </row>
    <row r="559" spans="2:38" s="24" customFormat="1" ht="58.5" customHeight="1" x14ac:dyDescent="0.25">
      <c r="B559" s="45">
        <v>502</v>
      </c>
      <c r="C559" s="56" t="s">
        <v>429</v>
      </c>
      <c r="D559" s="56" t="s">
        <v>495</v>
      </c>
      <c r="E559" s="45">
        <v>7022012620</v>
      </c>
      <c r="F559" s="56" t="s">
        <v>457</v>
      </c>
      <c r="G559" s="56">
        <v>100</v>
      </c>
      <c r="H559" s="56" t="s">
        <v>458</v>
      </c>
      <c r="I559" s="54" t="s">
        <v>496</v>
      </c>
      <c r="J559" s="17">
        <v>532.9</v>
      </c>
      <c r="K559" s="17">
        <v>398.7</v>
      </c>
      <c r="L559" s="17">
        <v>254.9</v>
      </c>
      <c r="M559" s="17">
        <v>188.1</v>
      </c>
      <c r="N559" s="45"/>
      <c r="O559" s="45"/>
      <c r="P559" s="45"/>
      <c r="Q559" s="45"/>
      <c r="R559" s="36" t="s">
        <v>47</v>
      </c>
      <c r="S559" s="14">
        <v>83</v>
      </c>
      <c r="T559" s="14">
        <v>98</v>
      </c>
      <c r="U559" s="14">
        <v>73</v>
      </c>
      <c r="V559" s="14">
        <v>70</v>
      </c>
      <c r="W559" s="14"/>
      <c r="X559" s="14"/>
      <c r="Y559" s="14"/>
      <c r="Z559" s="14"/>
      <c r="AA559" s="17">
        <v>30841.599999999999</v>
      </c>
      <c r="AB559" s="17">
        <v>32254.9</v>
      </c>
      <c r="AC559" s="17">
        <v>32506</v>
      </c>
      <c r="AD559" s="17">
        <v>24512.9</v>
      </c>
      <c r="AE559" s="15" t="s">
        <v>48</v>
      </c>
      <c r="AF559" s="15" t="s">
        <v>48</v>
      </c>
      <c r="AG559" s="15" t="s">
        <v>48</v>
      </c>
      <c r="AH559" s="15" t="s">
        <v>48</v>
      </c>
      <c r="AI559" s="15" t="s">
        <v>48</v>
      </c>
      <c r="AJ559" s="15" t="s">
        <v>48</v>
      </c>
      <c r="AK559" s="15" t="s">
        <v>48</v>
      </c>
      <c r="AL559" s="15" t="s">
        <v>48</v>
      </c>
    </row>
    <row r="560" spans="2:38" s="24" customFormat="1" ht="58.5" customHeight="1" x14ac:dyDescent="0.25">
      <c r="B560" s="45">
        <v>503</v>
      </c>
      <c r="C560" s="56" t="s">
        <v>429</v>
      </c>
      <c r="D560" s="56" t="s">
        <v>497</v>
      </c>
      <c r="E560" s="45">
        <v>7024009284</v>
      </c>
      <c r="F560" s="56" t="s">
        <v>457</v>
      </c>
      <c r="G560" s="56">
        <v>100</v>
      </c>
      <c r="H560" s="56" t="s">
        <v>458</v>
      </c>
      <c r="I560" s="54" t="s">
        <v>498</v>
      </c>
      <c r="J560" s="36" t="s">
        <v>48</v>
      </c>
      <c r="K560" s="36" t="s">
        <v>48</v>
      </c>
      <c r="L560" s="36" t="s">
        <v>48</v>
      </c>
      <c r="M560" s="36" t="s">
        <v>48</v>
      </c>
      <c r="N560" s="45"/>
      <c r="O560" s="45"/>
      <c r="P560" s="45"/>
      <c r="Q560" s="45"/>
      <c r="R560" s="36" t="s">
        <v>47</v>
      </c>
      <c r="S560" s="4">
        <v>534</v>
      </c>
      <c r="T560" s="4">
        <v>571</v>
      </c>
      <c r="U560" s="4">
        <v>561</v>
      </c>
      <c r="V560" s="4">
        <v>500</v>
      </c>
      <c r="W560" s="4"/>
      <c r="X560" s="4"/>
      <c r="Y560" s="4"/>
      <c r="Z560" s="4"/>
      <c r="AA560" s="17">
        <v>32730.9</v>
      </c>
      <c r="AB560" s="17">
        <v>35935.800000000003</v>
      </c>
      <c r="AC560" s="17">
        <v>38010.400000000001</v>
      </c>
      <c r="AD560" s="17">
        <v>37989.800000000003</v>
      </c>
      <c r="AE560" s="15" t="s">
        <v>48</v>
      </c>
      <c r="AF560" s="15" t="s">
        <v>48</v>
      </c>
      <c r="AG560" s="15" t="s">
        <v>48</v>
      </c>
      <c r="AH560" s="15" t="s">
        <v>48</v>
      </c>
      <c r="AI560" s="15" t="s">
        <v>48</v>
      </c>
      <c r="AJ560" s="15" t="s">
        <v>48</v>
      </c>
      <c r="AK560" s="15" t="s">
        <v>48</v>
      </c>
      <c r="AL560" s="15" t="s">
        <v>48</v>
      </c>
    </row>
    <row r="561" spans="2:38" s="24" customFormat="1" ht="58.5" customHeight="1" x14ac:dyDescent="0.25">
      <c r="B561" s="45">
        <v>504</v>
      </c>
      <c r="C561" s="56" t="s">
        <v>429</v>
      </c>
      <c r="D561" s="54" t="s">
        <v>499</v>
      </c>
      <c r="E561" s="56">
        <v>7017153992</v>
      </c>
      <c r="F561" s="56" t="s">
        <v>440</v>
      </c>
      <c r="G561" s="56">
        <v>100</v>
      </c>
      <c r="H561" s="56" t="s">
        <v>48</v>
      </c>
      <c r="I561" s="56" t="s">
        <v>500</v>
      </c>
      <c r="J561" s="30">
        <v>98185</v>
      </c>
      <c r="K561" s="30">
        <v>97662</v>
      </c>
      <c r="L561" s="30">
        <v>81778.900000000009</v>
      </c>
      <c r="M561" s="30">
        <v>74761.100000000006</v>
      </c>
      <c r="N561" s="36" t="s">
        <v>48</v>
      </c>
      <c r="O561" s="36" t="s">
        <v>48</v>
      </c>
      <c r="P561" s="36" t="s">
        <v>48</v>
      </c>
      <c r="Q561" s="36" t="s">
        <v>48</v>
      </c>
      <c r="R561" s="36" t="s">
        <v>88</v>
      </c>
      <c r="S561" s="14">
        <v>973.83199999999999</v>
      </c>
      <c r="T561" s="14">
        <v>888.654</v>
      </c>
      <c r="U561" s="14">
        <v>684.12400000000002</v>
      </c>
      <c r="V561" s="14">
        <v>558.62199999999996</v>
      </c>
      <c r="W561" s="36" t="s">
        <v>48</v>
      </c>
      <c r="X561" s="36" t="s">
        <v>48</v>
      </c>
      <c r="Y561" s="36" t="s">
        <v>48</v>
      </c>
      <c r="Z561" s="36" t="s">
        <v>48</v>
      </c>
      <c r="AA561" s="17"/>
      <c r="AB561" s="17"/>
      <c r="AC561" s="17"/>
      <c r="AD561" s="17"/>
      <c r="AE561" s="15"/>
      <c r="AF561" s="15" t="s">
        <v>48</v>
      </c>
      <c r="AG561" s="15" t="s">
        <v>48</v>
      </c>
      <c r="AH561" s="15" t="s">
        <v>48</v>
      </c>
      <c r="AI561" s="15" t="s">
        <v>48</v>
      </c>
      <c r="AJ561" s="15" t="s">
        <v>48</v>
      </c>
      <c r="AK561" s="15" t="s">
        <v>48</v>
      </c>
      <c r="AL561" s="15" t="s">
        <v>48</v>
      </c>
    </row>
    <row r="562" spans="2:38" s="24" customFormat="1" ht="58.5" customHeight="1" x14ac:dyDescent="0.25">
      <c r="B562" s="45">
        <v>505</v>
      </c>
      <c r="C562" s="56" t="s">
        <v>429</v>
      </c>
      <c r="D562" s="60" t="s">
        <v>501</v>
      </c>
      <c r="E562" s="60">
        <v>7017227933</v>
      </c>
      <c r="F562" s="60" t="s">
        <v>440</v>
      </c>
      <c r="G562" s="7">
        <v>100</v>
      </c>
      <c r="H562" s="61" t="s">
        <v>48</v>
      </c>
      <c r="I562" s="103" t="s">
        <v>502</v>
      </c>
      <c r="J562" s="62">
        <v>3618</v>
      </c>
      <c r="K562" s="62">
        <v>5585</v>
      </c>
      <c r="L562" s="62">
        <v>6788</v>
      </c>
      <c r="M562" s="62">
        <v>5600</v>
      </c>
      <c r="N562" s="62"/>
      <c r="O562" s="62"/>
      <c r="P562" s="62"/>
      <c r="Q562" s="62"/>
      <c r="R562" s="62" t="s">
        <v>282</v>
      </c>
      <c r="S562" s="62">
        <v>45</v>
      </c>
      <c r="T562" s="62">
        <v>59</v>
      </c>
      <c r="U562" s="62">
        <v>58</v>
      </c>
      <c r="V562" s="62">
        <v>62</v>
      </c>
      <c r="W562" s="62"/>
      <c r="X562" s="62"/>
      <c r="Y562" s="62"/>
      <c r="Z562" s="62"/>
      <c r="AA562" s="17">
        <v>0</v>
      </c>
      <c r="AB562" s="17">
        <v>0</v>
      </c>
      <c r="AC562" s="17">
        <v>1027.23</v>
      </c>
      <c r="AD562" s="17">
        <v>1173.1500000000001</v>
      </c>
      <c r="AE562" s="15" t="s">
        <v>48</v>
      </c>
      <c r="AF562" s="15" t="s">
        <v>48</v>
      </c>
      <c r="AG562" s="15" t="s">
        <v>48</v>
      </c>
      <c r="AH562" s="15" t="s">
        <v>48</v>
      </c>
      <c r="AI562" s="15" t="s">
        <v>48</v>
      </c>
      <c r="AJ562" s="15" t="s">
        <v>48</v>
      </c>
      <c r="AK562" s="15" t="s">
        <v>48</v>
      </c>
      <c r="AL562" s="15" t="s">
        <v>48</v>
      </c>
    </row>
    <row r="563" spans="2:38" s="24" customFormat="1" ht="86.25" customHeight="1" x14ac:dyDescent="0.25">
      <c r="B563" s="45">
        <v>506</v>
      </c>
      <c r="C563" s="56" t="s">
        <v>429</v>
      </c>
      <c r="D563" s="104" t="s">
        <v>503</v>
      </c>
      <c r="E563" s="56">
        <v>7017297970</v>
      </c>
      <c r="F563" s="56" t="s">
        <v>440</v>
      </c>
      <c r="G563" s="56">
        <v>100</v>
      </c>
      <c r="H563" s="56" t="s">
        <v>48</v>
      </c>
      <c r="I563" s="56" t="s">
        <v>504</v>
      </c>
      <c r="J563" s="36">
        <v>642</v>
      </c>
      <c r="K563" s="36">
        <v>2083</v>
      </c>
      <c r="L563" s="36">
        <v>413</v>
      </c>
      <c r="M563" s="56" t="s">
        <v>505</v>
      </c>
      <c r="N563" s="56" t="s">
        <v>48</v>
      </c>
      <c r="O563" s="56" t="s">
        <v>48</v>
      </c>
      <c r="P563" s="56" t="s">
        <v>48</v>
      </c>
      <c r="Q563" s="56" t="s">
        <v>48</v>
      </c>
      <c r="R563" s="36" t="s">
        <v>506</v>
      </c>
      <c r="S563" s="36">
        <v>16</v>
      </c>
      <c r="T563" s="36">
        <v>19</v>
      </c>
      <c r="U563" s="36">
        <v>12</v>
      </c>
      <c r="V563" s="56" t="s">
        <v>507</v>
      </c>
      <c r="W563" s="56" t="s">
        <v>48</v>
      </c>
      <c r="X563" s="56" t="s">
        <v>48</v>
      </c>
      <c r="Y563" s="56" t="s">
        <v>48</v>
      </c>
      <c r="Z563" s="56" t="s">
        <v>48</v>
      </c>
      <c r="AA563" s="17">
        <v>47426</v>
      </c>
      <c r="AB563" s="17">
        <v>76319</v>
      </c>
      <c r="AC563" s="17">
        <v>40212</v>
      </c>
      <c r="AD563" s="12" t="s">
        <v>508</v>
      </c>
      <c r="AE563" s="15" t="s">
        <v>48</v>
      </c>
      <c r="AF563" s="15" t="s">
        <v>48</v>
      </c>
      <c r="AG563" s="15" t="s">
        <v>48</v>
      </c>
      <c r="AH563" s="15" t="s">
        <v>48</v>
      </c>
      <c r="AI563" s="15" t="s">
        <v>48</v>
      </c>
      <c r="AJ563" s="15" t="s">
        <v>48</v>
      </c>
      <c r="AK563" s="15" t="s">
        <v>48</v>
      </c>
      <c r="AL563" s="15" t="s">
        <v>48</v>
      </c>
    </row>
    <row r="564" spans="2:38" s="24" customFormat="1" ht="58.5" customHeight="1" x14ac:dyDescent="0.25">
      <c r="B564" s="45">
        <v>507</v>
      </c>
      <c r="C564" s="56" t="s">
        <v>429</v>
      </c>
      <c r="D564" s="105" t="s">
        <v>509</v>
      </c>
      <c r="E564" s="60">
        <v>7017295669</v>
      </c>
      <c r="F564" s="60" t="s">
        <v>440</v>
      </c>
      <c r="G564" s="60">
        <v>100</v>
      </c>
      <c r="H564" s="60" t="s">
        <v>48</v>
      </c>
      <c r="I564" s="60" t="s">
        <v>510</v>
      </c>
      <c r="J564" s="62" t="s">
        <v>48</v>
      </c>
      <c r="K564" s="62" t="s">
        <v>48</v>
      </c>
      <c r="L564" s="62" t="s">
        <v>48</v>
      </c>
      <c r="M564" s="62" t="s">
        <v>48</v>
      </c>
      <c r="N564" s="60" t="s">
        <v>48</v>
      </c>
      <c r="O564" s="60" t="s">
        <v>48</v>
      </c>
      <c r="P564" s="60" t="s">
        <v>48</v>
      </c>
      <c r="Q564" s="60" t="s">
        <v>48</v>
      </c>
      <c r="R564" s="62" t="s">
        <v>48</v>
      </c>
      <c r="S564" s="62" t="s">
        <v>48</v>
      </c>
      <c r="T564" s="62" t="s">
        <v>48</v>
      </c>
      <c r="U564" s="62" t="s">
        <v>48</v>
      </c>
      <c r="V564" s="62" t="s">
        <v>48</v>
      </c>
      <c r="W564" s="60" t="s">
        <v>48</v>
      </c>
      <c r="X564" s="60" t="s">
        <v>48</v>
      </c>
      <c r="Y564" s="60" t="s">
        <v>48</v>
      </c>
      <c r="Z564" s="60" t="s">
        <v>48</v>
      </c>
      <c r="AA564" s="12"/>
      <c r="AB564" s="12"/>
      <c r="AC564" s="12"/>
      <c r="AD564" s="12"/>
      <c r="AE564" s="15" t="s">
        <v>48</v>
      </c>
      <c r="AF564" s="15" t="s">
        <v>48</v>
      </c>
      <c r="AG564" s="15" t="s">
        <v>48</v>
      </c>
      <c r="AH564" s="15" t="s">
        <v>48</v>
      </c>
      <c r="AI564" s="15" t="s">
        <v>48</v>
      </c>
      <c r="AJ564" s="15" t="s">
        <v>48</v>
      </c>
      <c r="AK564" s="15" t="s">
        <v>48</v>
      </c>
      <c r="AL564" s="15" t="s">
        <v>48</v>
      </c>
    </row>
    <row r="565" spans="2:38" s="24" customFormat="1" ht="58.5" customHeight="1" x14ac:dyDescent="0.25">
      <c r="B565" s="156">
        <v>508</v>
      </c>
      <c r="C565" s="139" t="s">
        <v>429</v>
      </c>
      <c r="D565" s="139" t="s">
        <v>511</v>
      </c>
      <c r="E565" s="139">
        <v>7014041391</v>
      </c>
      <c r="F565" s="139" t="s">
        <v>440</v>
      </c>
      <c r="G565" s="139">
        <v>100</v>
      </c>
      <c r="H565" s="139" t="s">
        <v>48</v>
      </c>
      <c r="I565" s="56" t="s">
        <v>513</v>
      </c>
      <c r="J565" s="21">
        <v>259109</v>
      </c>
      <c r="K565" s="21">
        <v>268911</v>
      </c>
      <c r="L565" s="21">
        <v>241494</v>
      </c>
      <c r="M565" s="21">
        <v>268154</v>
      </c>
      <c r="N565" s="45"/>
      <c r="O565" s="45"/>
      <c r="P565" s="45"/>
      <c r="Q565" s="45"/>
      <c r="R565" s="36" t="s">
        <v>514</v>
      </c>
      <c r="S565" s="36">
        <v>24649</v>
      </c>
      <c r="T565" s="36">
        <v>21687</v>
      </c>
      <c r="U565" s="36">
        <v>17302</v>
      </c>
      <c r="V565" s="36">
        <v>18174</v>
      </c>
      <c r="W565" s="36"/>
      <c r="X565" s="36"/>
      <c r="Y565" s="36"/>
      <c r="Z565" s="36"/>
      <c r="AA565" s="144">
        <v>16378</v>
      </c>
      <c r="AB565" s="144">
        <v>16536</v>
      </c>
      <c r="AC565" s="144">
        <v>13655</v>
      </c>
      <c r="AD565" s="144">
        <v>14500</v>
      </c>
      <c r="AE565" s="15" t="s">
        <v>48</v>
      </c>
      <c r="AF565" s="15" t="s">
        <v>48</v>
      </c>
      <c r="AG565" s="15" t="s">
        <v>48</v>
      </c>
      <c r="AH565" s="15" t="s">
        <v>48</v>
      </c>
      <c r="AI565" s="15" t="s">
        <v>48</v>
      </c>
      <c r="AJ565" s="15" t="s">
        <v>48</v>
      </c>
      <c r="AK565" s="15" t="s">
        <v>48</v>
      </c>
      <c r="AL565" s="15" t="s">
        <v>48</v>
      </c>
    </row>
    <row r="566" spans="2:38" s="24" customFormat="1" ht="58.5" customHeight="1" x14ac:dyDescent="0.25">
      <c r="B566" s="205"/>
      <c r="C566" s="141"/>
      <c r="D566" s="141"/>
      <c r="E566" s="141"/>
      <c r="F566" s="141"/>
      <c r="G566" s="141"/>
      <c r="H566" s="141"/>
      <c r="I566" s="56" t="s">
        <v>515</v>
      </c>
      <c r="J566" s="21">
        <v>91169</v>
      </c>
      <c r="K566" s="21">
        <v>91085</v>
      </c>
      <c r="L566" s="21">
        <v>84437</v>
      </c>
      <c r="M566" s="21">
        <v>84253</v>
      </c>
      <c r="N566" s="45"/>
      <c r="O566" s="45"/>
      <c r="P566" s="45"/>
      <c r="Q566" s="45"/>
      <c r="R566" s="36" t="s">
        <v>512</v>
      </c>
      <c r="S566" s="36" t="s">
        <v>516</v>
      </c>
      <c r="T566" s="36" t="s">
        <v>516</v>
      </c>
      <c r="U566" s="36" t="s">
        <v>516</v>
      </c>
      <c r="V566" s="36" t="s">
        <v>516</v>
      </c>
      <c r="W566" s="36"/>
      <c r="X566" s="36"/>
      <c r="Y566" s="36"/>
      <c r="Z566" s="36"/>
      <c r="AA566" s="145"/>
      <c r="AB566" s="145"/>
      <c r="AC566" s="145"/>
      <c r="AD566" s="145"/>
      <c r="AE566" s="15" t="s">
        <v>48</v>
      </c>
      <c r="AF566" s="15" t="s">
        <v>48</v>
      </c>
      <c r="AG566" s="15" t="s">
        <v>48</v>
      </c>
      <c r="AH566" s="15" t="s">
        <v>48</v>
      </c>
      <c r="AI566" s="15" t="s">
        <v>48</v>
      </c>
      <c r="AJ566" s="15" t="s">
        <v>48</v>
      </c>
      <c r="AK566" s="15" t="s">
        <v>48</v>
      </c>
      <c r="AL566" s="15" t="s">
        <v>48</v>
      </c>
    </row>
    <row r="567" spans="2:38" s="24" customFormat="1" ht="58.5" customHeight="1" x14ac:dyDescent="0.25">
      <c r="B567" s="156">
        <v>509</v>
      </c>
      <c r="C567" s="139" t="s">
        <v>429</v>
      </c>
      <c r="D567" s="139" t="s">
        <v>517</v>
      </c>
      <c r="E567" s="139">
        <v>7003000467</v>
      </c>
      <c r="F567" s="139" t="s">
        <v>440</v>
      </c>
      <c r="G567" s="139">
        <v>100</v>
      </c>
      <c r="H567" s="139" t="s">
        <v>518</v>
      </c>
      <c r="I567" s="139" t="s">
        <v>519</v>
      </c>
      <c r="J567" s="143">
        <v>35366</v>
      </c>
      <c r="K567" s="143">
        <v>28878</v>
      </c>
      <c r="L567" s="143">
        <v>28948</v>
      </c>
      <c r="M567" s="143">
        <v>34838</v>
      </c>
      <c r="N567" s="45"/>
      <c r="O567" s="45"/>
      <c r="P567" s="45"/>
      <c r="Q567" s="45"/>
      <c r="R567" s="36" t="s">
        <v>520</v>
      </c>
      <c r="S567" s="36">
        <v>258.39999999999998</v>
      </c>
      <c r="T567" s="36">
        <v>165.2</v>
      </c>
      <c r="U567" s="36">
        <v>185.1</v>
      </c>
      <c r="V567" s="36">
        <v>207</v>
      </c>
      <c r="W567" s="36"/>
      <c r="X567" s="36"/>
      <c r="Y567" s="36"/>
      <c r="Z567" s="36"/>
      <c r="AA567" s="144">
        <v>1151</v>
      </c>
      <c r="AB567" s="146">
        <v>1430</v>
      </c>
      <c r="AC567" s="144">
        <v>7841</v>
      </c>
      <c r="AD567" s="144">
        <v>9281</v>
      </c>
      <c r="AE567" s="15" t="s">
        <v>48</v>
      </c>
      <c r="AF567" s="15" t="s">
        <v>48</v>
      </c>
      <c r="AG567" s="15" t="s">
        <v>48</v>
      </c>
      <c r="AH567" s="15" t="s">
        <v>48</v>
      </c>
      <c r="AI567" s="15" t="s">
        <v>48</v>
      </c>
      <c r="AJ567" s="15" t="s">
        <v>48</v>
      </c>
      <c r="AK567" s="15" t="s">
        <v>48</v>
      </c>
      <c r="AL567" s="15" t="s">
        <v>48</v>
      </c>
    </row>
    <row r="568" spans="2:38" s="24" customFormat="1" ht="58.5" customHeight="1" x14ac:dyDescent="0.25">
      <c r="B568" s="205"/>
      <c r="C568" s="141"/>
      <c r="D568" s="141"/>
      <c r="E568" s="141"/>
      <c r="F568" s="141"/>
      <c r="G568" s="141"/>
      <c r="H568" s="141"/>
      <c r="I568" s="141"/>
      <c r="J568" s="142"/>
      <c r="K568" s="142"/>
      <c r="L568" s="142"/>
      <c r="M568" s="142"/>
      <c r="N568" s="45"/>
      <c r="O568" s="45"/>
      <c r="P568" s="45"/>
      <c r="Q568" s="45"/>
      <c r="R568" s="36" t="s">
        <v>514</v>
      </c>
      <c r="S568" s="36">
        <v>45.8</v>
      </c>
      <c r="T568" s="36">
        <v>45.8</v>
      </c>
      <c r="U568" s="36">
        <v>42</v>
      </c>
      <c r="V568" s="36">
        <v>51</v>
      </c>
      <c r="W568" s="36"/>
      <c r="X568" s="36"/>
      <c r="Y568" s="36"/>
      <c r="Z568" s="36"/>
      <c r="AA568" s="145"/>
      <c r="AB568" s="147"/>
      <c r="AC568" s="145"/>
      <c r="AD568" s="145"/>
      <c r="AE568" s="15" t="s">
        <v>48</v>
      </c>
      <c r="AF568" s="15" t="s">
        <v>48</v>
      </c>
      <c r="AG568" s="15" t="s">
        <v>48</v>
      </c>
      <c r="AH568" s="15" t="s">
        <v>48</v>
      </c>
      <c r="AI568" s="15" t="s">
        <v>48</v>
      </c>
      <c r="AJ568" s="15" t="s">
        <v>48</v>
      </c>
      <c r="AK568" s="15" t="s">
        <v>48</v>
      </c>
      <c r="AL568" s="15" t="s">
        <v>48</v>
      </c>
    </row>
    <row r="569" spans="2:38" s="24" customFormat="1" ht="58.5" customHeight="1" x14ac:dyDescent="0.25">
      <c r="B569" s="45">
        <v>510</v>
      </c>
      <c r="C569" s="56" t="s">
        <v>429</v>
      </c>
      <c r="D569" s="56" t="s">
        <v>521</v>
      </c>
      <c r="E569" s="56">
        <v>7017234465</v>
      </c>
      <c r="F569" s="56" t="s">
        <v>522</v>
      </c>
      <c r="G569" s="56">
        <v>100</v>
      </c>
      <c r="H569" s="56" t="s">
        <v>48</v>
      </c>
      <c r="I569" s="56" t="s">
        <v>523</v>
      </c>
      <c r="J569" s="36">
        <v>923.9</v>
      </c>
      <c r="K569" s="36">
        <v>1100.0999999999999</v>
      </c>
      <c r="L569" s="36">
        <v>1001.9</v>
      </c>
      <c r="M569" s="36">
        <v>1388.5</v>
      </c>
      <c r="N569" s="4"/>
      <c r="O569" s="4"/>
      <c r="P569" s="4"/>
      <c r="Q569" s="4"/>
      <c r="R569" s="54" t="s">
        <v>171</v>
      </c>
      <c r="S569" s="36">
        <v>6520</v>
      </c>
      <c r="T569" s="36">
        <v>6761</v>
      </c>
      <c r="U569" s="36">
        <v>6681</v>
      </c>
      <c r="V569" s="36">
        <v>6072</v>
      </c>
      <c r="W569" s="14"/>
      <c r="X569" s="14"/>
      <c r="Y569" s="14"/>
      <c r="Z569" s="14"/>
      <c r="AA569" s="17">
        <v>15845</v>
      </c>
      <c r="AB569" s="17">
        <v>17095.099999999999</v>
      </c>
      <c r="AC569" s="17">
        <v>19963.8</v>
      </c>
      <c r="AD569" s="17">
        <v>14004.5</v>
      </c>
      <c r="AE569" s="15" t="s">
        <v>48</v>
      </c>
      <c r="AF569" s="15" t="s">
        <v>48</v>
      </c>
      <c r="AG569" s="15" t="s">
        <v>48</v>
      </c>
      <c r="AH569" s="15" t="s">
        <v>48</v>
      </c>
      <c r="AI569" s="15" t="s">
        <v>48</v>
      </c>
      <c r="AJ569" s="15" t="s">
        <v>48</v>
      </c>
      <c r="AK569" s="15" t="s">
        <v>48</v>
      </c>
      <c r="AL569" s="15" t="s">
        <v>48</v>
      </c>
    </row>
    <row r="570" spans="2:38" s="24" customFormat="1" ht="58.5" customHeight="1" x14ac:dyDescent="0.25">
      <c r="B570" s="127">
        <v>511</v>
      </c>
      <c r="C570" s="133" t="s">
        <v>429</v>
      </c>
      <c r="D570" s="31" t="s">
        <v>524</v>
      </c>
      <c r="E570" s="129">
        <v>7017023129</v>
      </c>
      <c r="F570" s="129" t="s">
        <v>525</v>
      </c>
      <c r="G570" s="129">
        <v>100</v>
      </c>
      <c r="H570" s="129" t="s">
        <v>48</v>
      </c>
      <c r="I570" s="129" t="s">
        <v>526</v>
      </c>
      <c r="J570" s="36">
        <v>22273</v>
      </c>
      <c r="K570" s="36">
        <v>22866</v>
      </c>
      <c r="L570" s="36">
        <v>23731</v>
      </c>
      <c r="M570" s="4">
        <v>248835</v>
      </c>
      <c r="N570" s="4"/>
      <c r="O570" s="4"/>
      <c r="P570" s="4"/>
      <c r="Q570" s="125"/>
      <c r="R570" s="128"/>
      <c r="S570" s="128">
        <v>0.44</v>
      </c>
      <c r="T570" s="128">
        <v>0.48</v>
      </c>
      <c r="U570" s="128">
        <v>0.5</v>
      </c>
      <c r="V570" s="132">
        <v>0.48</v>
      </c>
      <c r="W570" s="132"/>
      <c r="X570" s="132"/>
      <c r="Y570" s="132"/>
      <c r="Z570" s="36"/>
      <c r="AA570" s="17">
        <v>41046</v>
      </c>
      <c r="AB570" s="17">
        <v>41431</v>
      </c>
      <c r="AC570" s="17">
        <v>41455</v>
      </c>
      <c r="AD570" s="41">
        <v>43755</v>
      </c>
      <c r="AE570" s="15" t="s">
        <v>48</v>
      </c>
      <c r="AF570" s="15" t="s">
        <v>48</v>
      </c>
      <c r="AG570" s="15" t="s">
        <v>48</v>
      </c>
      <c r="AH570" s="15" t="s">
        <v>48</v>
      </c>
      <c r="AI570" s="15" t="s">
        <v>48</v>
      </c>
      <c r="AJ570" s="15" t="s">
        <v>48</v>
      </c>
      <c r="AK570" s="15" t="s">
        <v>48</v>
      </c>
      <c r="AL570" s="15" t="s">
        <v>48</v>
      </c>
    </row>
    <row r="571" spans="2:38" s="24" customFormat="1" ht="58.5" customHeight="1" x14ac:dyDescent="0.25">
      <c r="B571" s="134">
        <v>512</v>
      </c>
      <c r="C571" s="133" t="s">
        <v>429</v>
      </c>
      <c r="D571" s="64" t="s">
        <v>527</v>
      </c>
      <c r="E571" s="129">
        <v>7019026037</v>
      </c>
      <c r="F571" s="129" t="s">
        <v>528</v>
      </c>
      <c r="G571" s="129">
        <v>100</v>
      </c>
      <c r="H571" s="129" t="s">
        <v>529</v>
      </c>
      <c r="I571" s="129" t="s">
        <v>530</v>
      </c>
      <c r="J571" s="16">
        <v>20090.099999999999</v>
      </c>
      <c r="K571" s="16">
        <v>20296.66</v>
      </c>
      <c r="L571" s="16">
        <v>12943.23</v>
      </c>
      <c r="M571" s="16">
        <v>18200</v>
      </c>
      <c r="N571" s="134">
        <v>507999</v>
      </c>
      <c r="O571" s="134">
        <v>568282.80000000005</v>
      </c>
      <c r="P571" s="134">
        <v>595267.69999999995</v>
      </c>
      <c r="Q571" s="134" t="s">
        <v>1125</v>
      </c>
      <c r="R571" s="36" t="s">
        <v>47</v>
      </c>
      <c r="S571" s="36">
        <v>724</v>
      </c>
      <c r="T571" s="36">
        <v>616</v>
      </c>
      <c r="U571" s="36">
        <v>675</v>
      </c>
      <c r="V571" s="36">
        <v>696</v>
      </c>
      <c r="W571" s="36"/>
      <c r="X571" s="36"/>
      <c r="Y571" s="36"/>
      <c r="Z571" s="36"/>
      <c r="AA571" s="17">
        <v>65217.8</v>
      </c>
      <c r="AB571" s="17">
        <v>66410</v>
      </c>
      <c r="AC571" s="17">
        <v>60134.2</v>
      </c>
      <c r="AD571" s="17">
        <v>63907</v>
      </c>
      <c r="AE571" s="15">
        <f>J571/N571</f>
        <v>3.9547518794328329E-2</v>
      </c>
      <c r="AF571" s="15">
        <f t="shared" ref="AF571:AG571" si="176">K571/O571</f>
        <v>3.5715773906935068E-2</v>
      </c>
      <c r="AG571" s="15">
        <f t="shared" si="176"/>
        <v>2.1743544963047718E-2</v>
      </c>
      <c r="AH571" s="15" t="s">
        <v>1125</v>
      </c>
      <c r="AI571" s="15" t="s">
        <v>48</v>
      </c>
      <c r="AJ571" s="15" t="s">
        <v>48</v>
      </c>
      <c r="AK571" s="15" t="s">
        <v>48</v>
      </c>
      <c r="AL571" s="15" t="s">
        <v>48</v>
      </c>
    </row>
    <row r="572" spans="2:38" s="24" customFormat="1" ht="58.5" customHeight="1" x14ac:dyDescent="0.25">
      <c r="B572" s="127">
        <v>513</v>
      </c>
      <c r="C572" s="133" t="s">
        <v>429</v>
      </c>
      <c r="D572" s="64" t="s">
        <v>531</v>
      </c>
      <c r="E572" s="129">
        <v>7019012813</v>
      </c>
      <c r="F572" s="129" t="s">
        <v>528</v>
      </c>
      <c r="G572" s="129">
        <v>100</v>
      </c>
      <c r="H572" s="129" t="s">
        <v>529</v>
      </c>
      <c r="I572" s="129" t="s">
        <v>530</v>
      </c>
      <c r="J572" s="16">
        <v>32191.48</v>
      </c>
      <c r="K572" s="16">
        <v>37041.199999999997</v>
      </c>
      <c r="L572" s="16">
        <v>29977.11</v>
      </c>
      <c r="M572" s="16">
        <v>26700</v>
      </c>
      <c r="N572" s="134">
        <v>507999</v>
      </c>
      <c r="O572" s="134">
        <v>568282.80000000005</v>
      </c>
      <c r="P572" s="134">
        <v>595267.69999999995</v>
      </c>
      <c r="Q572" s="134" t="s">
        <v>1125</v>
      </c>
      <c r="R572" s="36" t="s">
        <v>47</v>
      </c>
      <c r="S572" s="36">
        <v>1886</v>
      </c>
      <c r="T572" s="36">
        <v>1882</v>
      </c>
      <c r="U572" s="36">
        <v>1925</v>
      </c>
      <c r="V572" s="36">
        <v>1981</v>
      </c>
      <c r="W572" s="36"/>
      <c r="X572" s="36"/>
      <c r="Y572" s="36"/>
      <c r="Z572" s="36"/>
      <c r="AA572" s="17">
        <v>101199.2</v>
      </c>
      <c r="AB572" s="17">
        <v>107156.7</v>
      </c>
      <c r="AC572" s="17">
        <v>124337.8</v>
      </c>
      <c r="AD572" s="17">
        <v>134541.29999999999</v>
      </c>
      <c r="AE572" s="15">
        <f t="shared" ref="AE572:AE575" si="177">J572/N572</f>
        <v>6.3369179860590277E-2</v>
      </c>
      <c r="AF572" s="15">
        <f t="shared" ref="AF572:AF575" si="178">K572/O572</f>
        <v>6.5180927524112989E-2</v>
      </c>
      <c r="AG572" s="15">
        <f t="shared" ref="AG572:AG575" si="179">L572/P572</f>
        <v>5.0359040142779463E-2</v>
      </c>
      <c r="AH572" s="15" t="s">
        <v>1125</v>
      </c>
      <c r="AI572" s="15" t="s">
        <v>48</v>
      </c>
      <c r="AJ572" s="15" t="s">
        <v>48</v>
      </c>
      <c r="AK572" s="15" t="s">
        <v>48</v>
      </c>
      <c r="AL572" s="15" t="s">
        <v>48</v>
      </c>
    </row>
    <row r="573" spans="2:38" s="24" customFormat="1" ht="58.5" customHeight="1" x14ac:dyDescent="0.25">
      <c r="B573" s="134">
        <v>514</v>
      </c>
      <c r="C573" s="133" t="s">
        <v>429</v>
      </c>
      <c r="D573" s="64" t="s">
        <v>532</v>
      </c>
      <c r="E573" s="129">
        <v>7021042043</v>
      </c>
      <c r="F573" s="129" t="s">
        <v>528</v>
      </c>
      <c r="G573" s="129">
        <v>100</v>
      </c>
      <c r="H573" s="129" t="s">
        <v>529</v>
      </c>
      <c r="I573" s="129" t="s">
        <v>530</v>
      </c>
      <c r="J573" s="16">
        <v>19255.37</v>
      </c>
      <c r="K573" s="16">
        <v>23398.55</v>
      </c>
      <c r="L573" s="16">
        <v>31415.23</v>
      </c>
      <c r="M573" s="16">
        <v>36662.5</v>
      </c>
      <c r="N573" s="134">
        <v>507999</v>
      </c>
      <c r="O573" s="134">
        <v>568282.80000000005</v>
      </c>
      <c r="P573" s="134">
        <v>595267.69999999995</v>
      </c>
      <c r="Q573" s="134" t="s">
        <v>1125</v>
      </c>
      <c r="R573" s="36" t="s">
        <v>47</v>
      </c>
      <c r="S573" s="36">
        <v>1246</v>
      </c>
      <c r="T573" s="36">
        <v>1314</v>
      </c>
      <c r="U573" s="36">
        <v>1496</v>
      </c>
      <c r="V573" s="36">
        <v>1600</v>
      </c>
      <c r="W573" s="36"/>
      <c r="X573" s="36"/>
      <c r="Y573" s="36"/>
      <c r="Z573" s="36"/>
      <c r="AA573" s="17">
        <v>48864</v>
      </c>
      <c r="AB573" s="17">
        <v>46194.400000000001</v>
      </c>
      <c r="AC573" s="17">
        <v>50242.2</v>
      </c>
      <c r="AD573" s="17">
        <v>57262.2</v>
      </c>
      <c r="AE573" s="15">
        <f t="shared" si="177"/>
        <v>3.7904346268398163E-2</v>
      </c>
      <c r="AF573" s="15">
        <f t="shared" si="178"/>
        <v>4.1174130204187066E-2</v>
      </c>
      <c r="AG573" s="15">
        <f t="shared" si="179"/>
        <v>5.2774961584510637E-2</v>
      </c>
      <c r="AH573" s="15" t="s">
        <v>1125</v>
      </c>
      <c r="AI573" s="15" t="s">
        <v>48</v>
      </c>
      <c r="AJ573" s="15" t="s">
        <v>48</v>
      </c>
      <c r="AK573" s="15" t="s">
        <v>48</v>
      </c>
      <c r="AL573" s="15" t="s">
        <v>48</v>
      </c>
    </row>
    <row r="574" spans="2:38" s="24" customFormat="1" ht="58.5" customHeight="1" x14ac:dyDescent="0.25">
      <c r="B574" s="127">
        <v>515</v>
      </c>
      <c r="C574" s="133" t="s">
        <v>429</v>
      </c>
      <c r="D574" s="64" t="s">
        <v>533</v>
      </c>
      <c r="E574" s="129">
        <v>7010001359</v>
      </c>
      <c r="F574" s="129" t="s">
        <v>528</v>
      </c>
      <c r="G574" s="129">
        <v>100</v>
      </c>
      <c r="H574" s="129" t="s">
        <v>529</v>
      </c>
      <c r="I574" s="129" t="s">
        <v>530</v>
      </c>
      <c r="J574" s="16">
        <v>1751.19</v>
      </c>
      <c r="K574" s="16">
        <v>1800.08</v>
      </c>
      <c r="L574" s="16">
        <v>2008.85</v>
      </c>
      <c r="M574" s="16">
        <v>2110</v>
      </c>
      <c r="N574" s="134">
        <v>507999</v>
      </c>
      <c r="O574" s="134">
        <v>568282.80000000005</v>
      </c>
      <c r="P574" s="134">
        <v>595267.69999999995</v>
      </c>
      <c r="Q574" s="134" t="s">
        <v>1125</v>
      </c>
      <c r="R574" s="36" t="s">
        <v>47</v>
      </c>
      <c r="S574" s="36">
        <v>183</v>
      </c>
      <c r="T574" s="36">
        <v>153</v>
      </c>
      <c r="U574" s="36">
        <v>178</v>
      </c>
      <c r="V574" s="36">
        <v>223</v>
      </c>
      <c r="W574" s="36"/>
      <c r="X574" s="36"/>
      <c r="Y574" s="36"/>
      <c r="Z574" s="36"/>
      <c r="AA574" s="17">
        <v>31044.400000000001</v>
      </c>
      <c r="AB574" s="17">
        <v>31073.200000000001</v>
      </c>
      <c r="AC574" s="17">
        <v>33135.9</v>
      </c>
      <c r="AD574" s="17">
        <v>32210</v>
      </c>
      <c r="AE574" s="15">
        <f t="shared" si="177"/>
        <v>3.447231195336999E-3</v>
      </c>
      <c r="AF574" s="15">
        <f t="shared" si="178"/>
        <v>3.1675778327269447E-3</v>
      </c>
      <c r="AG574" s="15">
        <f t="shared" si="179"/>
        <v>3.3747001559130455E-3</v>
      </c>
      <c r="AH574" s="15" t="s">
        <v>1125</v>
      </c>
      <c r="AI574" s="15" t="s">
        <v>48</v>
      </c>
      <c r="AJ574" s="15" t="s">
        <v>48</v>
      </c>
      <c r="AK574" s="15" t="s">
        <v>48</v>
      </c>
      <c r="AL574" s="15" t="s">
        <v>48</v>
      </c>
    </row>
    <row r="575" spans="2:38" s="24" customFormat="1" ht="58.5" customHeight="1" x14ac:dyDescent="0.25">
      <c r="B575" s="134">
        <v>516</v>
      </c>
      <c r="C575" s="133" t="s">
        <v>429</v>
      </c>
      <c r="D575" s="64" t="s">
        <v>534</v>
      </c>
      <c r="E575" s="129">
        <v>7018016438</v>
      </c>
      <c r="F575" s="129" t="s">
        <v>528</v>
      </c>
      <c r="G575" s="129">
        <v>100</v>
      </c>
      <c r="H575" s="129" t="s">
        <v>529</v>
      </c>
      <c r="I575" s="129" t="s">
        <v>530</v>
      </c>
      <c r="J575" s="16">
        <v>17730.150000000001</v>
      </c>
      <c r="K575" s="16">
        <v>31088.17</v>
      </c>
      <c r="L575" s="16">
        <v>46206.720000000001</v>
      </c>
      <c r="M575" s="16">
        <v>43996.85</v>
      </c>
      <c r="N575" s="134">
        <v>507999</v>
      </c>
      <c r="O575" s="134">
        <v>568282.80000000005</v>
      </c>
      <c r="P575" s="134">
        <v>595267.69999999995</v>
      </c>
      <c r="Q575" s="134" t="s">
        <v>1125</v>
      </c>
      <c r="R575" s="36" t="s">
        <v>47</v>
      </c>
      <c r="S575" s="36">
        <v>1105</v>
      </c>
      <c r="T575" s="36">
        <v>1237</v>
      </c>
      <c r="U575" s="36">
        <v>1426</v>
      </c>
      <c r="V575" s="36">
        <v>1339</v>
      </c>
      <c r="W575" s="36"/>
      <c r="X575" s="36"/>
      <c r="Y575" s="36"/>
      <c r="Z575" s="36"/>
      <c r="AA575" s="17">
        <v>73580.899999999994</v>
      </c>
      <c r="AB575" s="17">
        <v>79648.800000000003</v>
      </c>
      <c r="AC575" s="17">
        <v>123191</v>
      </c>
      <c r="AD575" s="17">
        <v>127585</v>
      </c>
      <c r="AE575" s="15">
        <f t="shared" si="177"/>
        <v>3.4901938783344064E-2</v>
      </c>
      <c r="AF575" s="15">
        <f t="shared" si="178"/>
        <v>5.4705456508625627E-2</v>
      </c>
      <c r="AG575" s="15">
        <f t="shared" si="179"/>
        <v>7.7623428921139187E-2</v>
      </c>
      <c r="AH575" s="15" t="s">
        <v>1125</v>
      </c>
      <c r="AI575" s="15" t="s">
        <v>48</v>
      </c>
      <c r="AJ575" s="15" t="s">
        <v>48</v>
      </c>
      <c r="AK575" s="15" t="s">
        <v>48</v>
      </c>
      <c r="AL575" s="15" t="s">
        <v>48</v>
      </c>
    </row>
    <row r="576" spans="2:38" s="24" customFormat="1" ht="58.5" customHeight="1" x14ac:dyDescent="0.25">
      <c r="B576" s="127">
        <v>517</v>
      </c>
      <c r="C576" s="129" t="s">
        <v>429</v>
      </c>
      <c r="D576" s="129" t="s">
        <v>535</v>
      </c>
      <c r="E576" s="129">
        <v>7002007371</v>
      </c>
      <c r="F576" s="129" t="s">
        <v>528</v>
      </c>
      <c r="G576" s="129">
        <v>100</v>
      </c>
      <c r="H576" s="129" t="s">
        <v>529</v>
      </c>
      <c r="I576" s="129" t="s">
        <v>530</v>
      </c>
      <c r="J576" s="16">
        <v>16943.41</v>
      </c>
      <c r="K576" s="16">
        <v>17355.95</v>
      </c>
      <c r="L576" s="16">
        <v>14733.99</v>
      </c>
      <c r="M576" s="16">
        <v>18020</v>
      </c>
      <c r="N576" s="134"/>
      <c r="O576" s="134"/>
      <c r="P576" s="134"/>
      <c r="Q576" s="134"/>
      <c r="R576" s="36" t="s">
        <v>47</v>
      </c>
      <c r="S576" s="36">
        <f>[1]Лист1!$P$5</f>
        <v>1150</v>
      </c>
      <c r="T576" s="36">
        <f>[1]Лист1!$Q$5</f>
        <v>1174</v>
      </c>
      <c r="U576" s="36">
        <f>[1]Лист1!$R$5</f>
        <v>1259</v>
      </c>
      <c r="V576" s="36">
        <v>1363</v>
      </c>
      <c r="W576" s="36"/>
      <c r="X576" s="36"/>
      <c r="Y576" s="36"/>
      <c r="Z576" s="36"/>
      <c r="AA576" s="17">
        <v>122775.9</v>
      </c>
      <c r="AB576" s="17">
        <v>120464.17</v>
      </c>
      <c r="AC576" s="17">
        <v>128891.79</v>
      </c>
      <c r="AD576" s="17">
        <v>134161.9</v>
      </c>
      <c r="AE576" s="15" t="s">
        <v>48</v>
      </c>
      <c r="AF576" s="15" t="s">
        <v>48</v>
      </c>
      <c r="AG576" s="15" t="s">
        <v>48</v>
      </c>
      <c r="AH576" s="15" t="s">
        <v>48</v>
      </c>
      <c r="AI576" s="15" t="s">
        <v>48</v>
      </c>
      <c r="AJ576" s="15" t="s">
        <v>48</v>
      </c>
      <c r="AK576" s="15" t="s">
        <v>48</v>
      </c>
      <c r="AL576" s="15" t="s">
        <v>48</v>
      </c>
    </row>
    <row r="577" spans="2:38" s="24" customFormat="1" ht="58.5" customHeight="1" x14ac:dyDescent="0.25">
      <c r="B577" s="45">
        <v>518</v>
      </c>
      <c r="C577" s="56" t="s">
        <v>429</v>
      </c>
      <c r="D577" s="56" t="s">
        <v>536</v>
      </c>
      <c r="E577" s="56">
        <v>7009004080</v>
      </c>
      <c r="F577" s="56" t="s">
        <v>528</v>
      </c>
      <c r="G577" s="56">
        <v>100</v>
      </c>
      <c r="H577" s="56" t="s">
        <v>529</v>
      </c>
      <c r="I577" s="56" t="s">
        <v>530</v>
      </c>
      <c r="J577" s="16">
        <v>3657.38</v>
      </c>
      <c r="K577" s="16">
        <v>3676.73</v>
      </c>
      <c r="L577" s="16">
        <v>3670.06</v>
      </c>
      <c r="M577" s="16">
        <v>3192.84</v>
      </c>
      <c r="N577" s="45"/>
      <c r="O577" s="45"/>
      <c r="P577" s="45"/>
      <c r="Q577" s="45"/>
      <c r="R577" s="36" t="s">
        <v>47</v>
      </c>
      <c r="S577" s="36">
        <v>492</v>
      </c>
      <c r="T577" s="36">
        <v>394</v>
      </c>
      <c r="U577" s="36">
        <v>383</v>
      </c>
      <c r="V577" s="36">
        <v>448</v>
      </c>
      <c r="W577" s="36"/>
      <c r="X577" s="36"/>
      <c r="Y577" s="36"/>
      <c r="Z577" s="36"/>
      <c r="AA577" s="17">
        <v>66673.3</v>
      </c>
      <c r="AB577" s="17">
        <v>69493.100000000006</v>
      </c>
      <c r="AC577" s="17">
        <v>65161.7</v>
      </c>
      <c r="AD577" s="17">
        <v>69527.399999999994</v>
      </c>
      <c r="AE577" s="15" t="s">
        <v>48</v>
      </c>
      <c r="AF577" s="15" t="s">
        <v>48</v>
      </c>
      <c r="AG577" s="15" t="s">
        <v>48</v>
      </c>
      <c r="AH577" s="15" t="s">
        <v>48</v>
      </c>
      <c r="AI577" s="15" t="s">
        <v>48</v>
      </c>
      <c r="AJ577" s="15" t="s">
        <v>48</v>
      </c>
      <c r="AK577" s="15" t="s">
        <v>48</v>
      </c>
      <c r="AL577" s="15" t="s">
        <v>48</v>
      </c>
    </row>
    <row r="578" spans="2:38" s="24" customFormat="1" ht="58.5" customHeight="1" x14ac:dyDescent="0.25">
      <c r="B578" s="53">
        <v>519</v>
      </c>
      <c r="C578" s="56" t="s">
        <v>429</v>
      </c>
      <c r="D578" s="56" t="s">
        <v>537</v>
      </c>
      <c r="E578" s="56">
        <v>7020015463</v>
      </c>
      <c r="F578" s="56" t="s">
        <v>528</v>
      </c>
      <c r="G578" s="56">
        <v>100</v>
      </c>
      <c r="H578" s="56" t="s">
        <v>529</v>
      </c>
      <c r="I578" s="56" t="s">
        <v>530</v>
      </c>
      <c r="J578" s="16">
        <v>16748.36</v>
      </c>
      <c r="K578" s="16">
        <v>20661.009999999998</v>
      </c>
      <c r="L578" s="16">
        <v>23337.68</v>
      </c>
      <c r="M578" s="16">
        <v>26890</v>
      </c>
      <c r="N578" s="45"/>
      <c r="O578" s="45"/>
      <c r="P578" s="45"/>
      <c r="Q578" s="45"/>
      <c r="R578" s="36" t="s">
        <v>47</v>
      </c>
      <c r="S578" s="36">
        <v>1094</v>
      </c>
      <c r="T578" s="36">
        <v>913</v>
      </c>
      <c r="U578" s="36">
        <v>975</v>
      </c>
      <c r="V578" s="36">
        <v>936</v>
      </c>
      <c r="W578" s="36"/>
      <c r="X578" s="36"/>
      <c r="Y578" s="36"/>
      <c r="Z578" s="36"/>
      <c r="AA578" s="17">
        <v>92451.4</v>
      </c>
      <c r="AB578" s="17">
        <v>86902</v>
      </c>
      <c r="AC578" s="17">
        <v>80444.3</v>
      </c>
      <c r="AD578" s="17">
        <v>77512.3</v>
      </c>
      <c r="AE578" s="15" t="s">
        <v>48</v>
      </c>
      <c r="AF578" s="15" t="s">
        <v>48</v>
      </c>
      <c r="AG578" s="15" t="s">
        <v>48</v>
      </c>
      <c r="AH578" s="15" t="s">
        <v>48</v>
      </c>
      <c r="AI578" s="15" t="s">
        <v>48</v>
      </c>
      <c r="AJ578" s="15" t="s">
        <v>48</v>
      </c>
      <c r="AK578" s="15" t="s">
        <v>48</v>
      </c>
      <c r="AL578" s="15" t="s">
        <v>48</v>
      </c>
    </row>
    <row r="579" spans="2:38" s="24" customFormat="1" ht="58.5" customHeight="1" x14ac:dyDescent="0.25">
      <c r="B579" s="45">
        <v>520</v>
      </c>
      <c r="C579" s="56" t="s">
        <v>429</v>
      </c>
      <c r="D579" s="56" t="s">
        <v>538</v>
      </c>
      <c r="E579" s="56">
        <v>7008002517</v>
      </c>
      <c r="F579" s="56" t="s">
        <v>528</v>
      </c>
      <c r="G579" s="56">
        <v>100</v>
      </c>
      <c r="H579" s="56" t="s">
        <v>529</v>
      </c>
      <c r="I579" s="56" t="s">
        <v>530</v>
      </c>
      <c r="J579" s="16">
        <v>4608.5600000000004</v>
      </c>
      <c r="K579" s="16">
        <v>5402.95</v>
      </c>
      <c r="L579" s="16">
        <v>3774.22</v>
      </c>
      <c r="M579" s="16">
        <v>8581.51</v>
      </c>
      <c r="N579" s="45"/>
      <c r="O579" s="45"/>
      <c r="P579" s="45"/>
      <c r="Q579" s="45"/>
      <c r="R579" s="36" t="s">
        <v>47</v>
      </c>
      <c r="S579" s="36">
        <v>407</v>
      </c>
      <c r="T579" s="36">
        <v>366</v>
      </c>
      <c r="U579" s="36">
        <v>343</v>
      </c>
      <c r="V579" s="36">
        <v>320</v>
      </c>
      <c r="W579" s="36"/>
      <c r="X579" s="36"/>
      <c r="Y579" s="36"/>
      <c r="Z579" s="36"/>
      <c r="AA579" s="17">
        <v>41139.699999999997</v>
      </c>
      <c r="AB579" s="17">
        <v>40744</v>
      </c>
      <c r="AC579" s="17">
        <v>39462.5</v>
      </c>
      <c r="AD579" s="17">
        <v>41677.4</v>
      </c>
      <c r="AE579" s="15" t="s">
        <v>48</v>
      </c>
      <c r="AF579" s="15" t="s">
        <v>48</v>
      </c>
      <c r="AG579" s="15" t="s">
        <v>48</v>
      </c>
      <c r="AH579" s="15" t="s">
        <v>48</v>
      </c>
      <c r="AI579" s="15" t="s">
        <v>48</v>
      </c>
      <c r="AJ579" s="15" t="s">
        <v>48</v>
      </c>
      <c r="AK579" s="15" t="s">
        <v>48</v>
      </c>
      <c r="AL579" s="15" t="s">
        <v>48</v>
      </c>
    </row>
    <row r="580" spans="2:38" s="24" customFormat="1" ht="58.5" customHeight="1" x14ac:dyDescent="0.25">
      <c r="B580" s="53">
        <v>521</v>
      </c>
      <c r="C580" s="56" t="s">
        <v>429</v>
      </c>
      <c r="D580" s="56" t="s">
        <v>539</v>
      </c>
      <c r="E580" s="56">
        <v>7006000031</v>
      </c>
      <c r="F580" s="56" t="s">
        <v>528</v>
      </c>
      <c r="G580" s="56">
        <v>100</v>
      </c>
      <c r="H580" s="56" t="s">
        <v>529</v>
      </c>
      <c r="I580" s="56" t="s">
        <v>530</v>
      </c>
      <c r="J580" s="16">
        <v>13122.86</v>
      </c>
      <c r="K580" s="16">
        <v>13578.15</v>
      </c>
      <c r="L580" s="16">
        <v>12680.25</v>
      </c>
      <c r="M580" s="16">
        <v>13830.98</v>
      </c>
      <c r="N580" s="45"/>
      <c r="O580" s="45"/>
      <c r="P580" s="45"/>
      <c r="Q580" s="45"/>
      <c r="R580" s="36" t="s">
        <v>47</v>
      </c>
      <c r="S580" s="36">
        <v>311</v>
      </c>
      <c r="T580" s="36">
        <v>262</v>
      </c>
      <c r="U580" s="36">
        <v>254</v>
      </c>
      <c r="V580" s="36">
        <v>262</v>
      </c>
      <c r="W580" s="36"/>
      <c r="X580" s="36"/>
      <c r="Y580" s="36"/>
      <c r="Z580" s="36"/>
      <c r="AA580" s="17">
        <v>42763.1</v>
      </c>
      <c r="AB580" s="17">
        <v>41190.300000000003</v>
      </c>
      <c r="AC580" s="17">
        <v>46231.4</v>
      </c>
      <c r="AD580" s="17">
        <v>50634.5</v>
      </c>
      <c r="AE580" s="15" t="s">
        <v>48</v>
      </c>
      <c r="AF580" s="15" t="s">
        <v>48</v>
      </c>
      <c r="AG580" s="15" t="s">
        <v>48</v>
      </c>
      <c r="AH580" s="15" t="s">
        <v>48</v>
      </c>
      <c r="AI580" s="15" t="s">
        <v>48</v>
      </c>
      <c r="AJ580" s="15" t="s">
        <v>48</v>
      </c>
      <c r="AK580" s="15" t="s">
        <v>48</v>
      </c>
      <c r="AL580" s="15" t="s">
        <v>48</v>
      </c>
    </row>
    <row r="581" spans="2:38" s="24" customFormat="1" ht="58.5" customHeight="1" x14ac:dyDescent="0.25">
      <c r="B581" s="45">
        <v>522</v>
      </c>
      <c r="C581" s="56" t="s">
        <v>429</v>
      </c>
      <c r="D581" s="56" t="s">
        <v>540</v>
      </c>
      <c r="E581" s="56">
        <v>7016000753</v>
      </c>
      <c r="F581" s="56" t="s">
        <v>528</v>
      </c>
      <c r="G581" s="56">
        <v>100</v>
      </c>
      <c r="H581" s="56" t="s">
        <v>529</v>
      </c>
      <c r="I581" s="56" t="s">
        <v>530</v>
      </c>
      <c r="J581" s="16">
        <v>4243.8100000000004</v>
      </c>
      <c r="K581" s="16">
        <v>4063.47</v>
      </c>
      <c r="L581" s="16">
        <v>4072.12</v>
      </c>
      <c r="M581" s="16">
        <v>6287.1</v>
      </c>
      <c r="N581" s="45"/>
      <c r="O581" s="45"/>
      <c r="P581" s="45"/>
      <c r="Q581" s="45"/>
      <c r="R581" s="36" t="s">
        <v>47</v>
      </c>
      <c r="S581" s="36">
        <v>448</v>
      </c>
      <c r="T581" s="36">
        <v>343</v>
      </c>
      <c r="U581" s="36">
        <v>341</v>
      </c>
      <c r="V581" s="36">
        <v>374</v>
      </c>
      <c r="W581" s="36"/>
      <c r="X581" s="36"/>
      <c r="Y581" s="36"/>
      <c r="Z581" s="36"/>
      <c r="AA581" s="17">
        <v>43223.199999999997</v>
      </c>
      <c r="AB581" s="17">
        <v>43957.65</v>
      </c>
      <c r="AC581" s="17">
        <v>43067.8</v>
      </c>
      <c r="AD581" s="17">
        <v>44331.199999999997</v>
      </c>
      <c r="AE581" s="15" t="s">
        <v>48</v>
      </c>
      <c r="AF581" s="15" t="s">
        <v>48</v>
      </c>
      <c r="AG581" s="15" t="s">
        <v>48</v>
      </c>
      <c r="AH581" s="15" t="s">
        <v>48</v>
      </c>
      <c r="AI581" s="15" t="s">
        <v>48</v>
      </c>
      <c r="AJ581" s="15" t="s">
        <v>48</v>
      </c>
      <c r="AK581" s="15" t="s">
        <v>48</v>
      </c>
      <c r="AL581" s="15" t="s">
        <v>48</v>
      </c>
    </row>
    <row r="582" spans="2:38" s="24" customFormat="1" ht="58.5" customHeight="1" x14ac:dyDescent="0.25">
      <c r="B582" s="127">
        <v>523</v>
      </c>
      <c r="C582" s="129" t="s">
        <v>429</v>
      </c>
      <c r="D582" s="129" t="s">
        <v>541</v>
      </c>
      <c r="E582" s="129">
        <v>7024013033</v>
      </c>
      <c r="F582" s="129" t="s">
        <v>528</v>
      </c>
      <c r="G582" s="129">
        <v>100</v>
      </c>
      <c r="H582" s="129" t="s">
        <v>529</v>
      </c>
      <c r="I582" s="129" t="s">
        <v>530</v>
      </c>
      <c r="J582" s="16">
        <v>8420.76</v>
      </c>
      <c r="K582" s="16">
        <v>14519.51</v>
      </c>
      <c r="L582" s="16">
        <v>16859.55</v>
      </c>
      <c r="M582" s="16">
        <v>18803.830000000002</v>
      </c>
      <c r="N582" s="134"/>
      <c r="O582" s="134"/>
      <c r="P582" s="134"/>
      <c r="Q582" s="134"/>
      <c r="R582" s="36" t="s">
        <v>47</v>
      </c>
      <c r="S582" s="36">
        <v>719</v>
      </c>
      <c r="T582" s="36">
        <v>829</v>
      </c>
      <c r="U582" s="36">
        <v>895</v>
      </c>
      <c r="V582" s="36">
        <v>920</v>
      </c>
      <c r="W582" s="36"/>
      <c r="X582" s="36"/>
      <c r="Y582" s="36"/>
      <c r="Z582" s="36"/>
      <c r="AA582" s="17">
        <v>69576.399999999994</v>
      </c>
      <c r="AB582" s="17">
        <v>64793.8</v>
      </c>
      <c r="AC582" s="17">
        <v>68285.8</v>
      </c>
      <c r="AD582" s="17">
        <v>71119.3</v>
      </c>
      <c r="AE582" s="15" t="s">
        <v>48</v>
      </c>
      <c r="AF582" s="15" t="s">
        <v>48</v>
      </c>
      <c r="AG582" s="15" t="s">
        <v>48</v>
      </c>
      <c r="AH582" s="15" t="s">
        <v>48</v>
      </c>
      <c r="AI582" s="15" t="s">
        <v>48</v>
      </c>
      <c r="AJ582" s="15" t="s">
        <v>48</v>
      </c>
      <c r="AK582" s="15" t="s">
        <v>48</v>
      </c>
      <c r="AL582" s="15" t="s">
        <v>48</v>
      </c>
    </row>
    <row r="583" spans="2:38" s="24" customFormat="1" ht="58.5" customHeight="1" x14ac:dyDescent="0.25">
      <c r="B583" s="134">
        <v>524</v>
      </c>
      <c r="C583" s="129" t="s">
        <v>429</v>
      </c>
      <c r="D583" s="129" t="s">
        <v>542</v>
      </c>
      <c r="E583" s="129">
        <v>7020012600</v>
      </c>
      <c r="F583" s="129" t="s">
        <v>528</v>
      </c>
      <c r="G583" s="129">
        <v>100</v>
      </c>
      <c r="H583" s="129" t="s">
        <v>529</v>
      </c>
      <c r="I583" s="129" t="s">
        <v>530</v>
      </c>
      <c r="J583" s="16">
        <v>8036.24</v>
      </c>
      <c r="K583" s="16">
        <v>14809</v>
      </c>
      <c r="L583" s="16">
        <v>17322.96</v>
      </c>
      <c r="M583" s="16">
        <v>20394.82</v>
      </c>
      <c r="N583" s="134">
        <v>507999</v>
      </c>
      <c r="O583" s="134">
        <v>568282.80000000005</v>
      </c>
      <c r="P583" s="134">
        <v>595267.69999999995</v>
      </c>
      <c r="Q583" s="134" t="s">
        <v>1127</v>
      </c>
      <c r="R583" s="36" t="s">
        <v>47</v>
      </c>
      <c r="S583" s="36">
        <v>1065</v>
      </c>
      <c r="T583" s="36">
        <v>1007</v>
      </c>
      <c r="U583" s="36">
        <v>1011</v>
      </c>
      <c r="V583" s="36">
        <v>885</v>
      </c>
      <c r="W583" s="36"/>
      <c r="X583" s="36"/>
      <c r="Y583" s="36"/>
      <c r="Z583" s="36"/>
      <c r="AA583" s="17">
        <v>65726.559999999998</v>
      </c>
      <c r="AB583" s="17">
        <v>70856.100000000006</v>
      </c>
      <c r="AC583" s="17">
        <v>68435.199999999997</v>
      </c>
      <c r="AD583" s="17">
        <v>71970.2</v>
      </c>
      <c r="AE583" s="15">
        <f>J583/N583</f>
        <v>1.581940121929374E-2</v>
      </c>
      <c r="AF583" s="15">
        <f t="shared" ref="AF583:AG583" si="180">K583/O583</f>
        <v>2.6059208548983005E-2</v>
      </c>
      <c r="AG583" s="15">
        <f t="shared" si="180"/>
        <v>2.9101125426425793E-2</v>
      </c>
      <c r="AH583" s="15" t="s">
        <v>1125</v>
      </c>
      <c r="AI583" s="15" t="s">
        <v>48</v>
      </c>
      <c r="AJ583" s="15" t="s">
        <v>48</v>
      </c>
      <c r="AK583" s="15" t="s">
        <v>48</v>
      </c>
      <c r="AL583" s="15" t="s">
        <v>48</v>
      </c>
    </row>
    <row r="584" spans="2:38" s="24" customFormat="1" ht="58.5" customHeight="1" x14ac:dyDescent="0.25">
      <c r="B584" s="127">
        <v>525</v>
      </c>
      <c r="C584" s="129" t="s">
        <v>429</v>
      </c>
      <c r="D584" s="129" t="s">
        <v>543</v>
      </c>
      <c r="E584" s="129">
        <v>7019016173</v>
      </c>
      <c r="F584" s="129" t="s">
        <v>528</v>
      </c>
      <c r="G584" s="129">
        <v>100</v>
      </c>
      <c r="H584" s="129" t="s">
        <v>529</v>
      </c>
      <c r="I584" s="129" t="s">
        <v>530</v>
      </c>
      <c r="J584" s="16">
        <v>36186.42</v>
      </c>
      <c r="K584" s="16">
        <v>38666.65</v>
      </c>
      <c r="L584" s="16">
        <v>47725.19</v>
      </c>
      <c r="M584" s="16">
        <v>47880.12</v>
      </c>
      <c r="N584" s="134">
        <v>507999</v>
      </c>
      <c r="O584" s="134">
        <v>568282.80000000005</v>
      </c>
      <c r="P584" s="134">
        <v>595267.69999999995</v>
      </c>
      <c r="Q584" s="134" t="s">
        <v>1125</v>
      </c>
      <c r="R584" s="36" t="s">
        <v>47</v>
      </c>
      <c r="S584" s="36">
        <v>152</v>
      </c>
      <c r="T584" s="36">
        <v>1392</v>
      </c>
      <c r="U584" s="36">
        <v>1528</v>
      </c>
      <c r="V584" s="36">
        <v>1481</v>
      </c>
      <c r="W584" s="36"/>
      <c r="X584" s="36"/>
      <c r="Y584" s="36"/>
      <c r="Z584" s="36"/>
      <c r="AA584" s="17">
        <v>151746.39000000001</v>
      </c>
      <c r="AB584" s="17">
        <v>157802</v>
      </c>
      <c r="AC584" s="17">
        <v>153634.9</v>
      </c>
      <c r="AD584" s="17">
        <v>154864</v>
      </c>
      <c r="AE584" s="15">
        <f t="shared" ref="AE584:AE593" si="181">J584/N584</f>
        <v>7.1233250459154449E-2</v>
      </c>
      <c r="AF584" s="15">
        <f t="shared" ref="AF584:AF593" si="182">K584/O584</f>
        <v>6.8041211171620888E-2</v>
      </c>
      <c r="AG584" s="15">
        <f t="shared" ref="AG584:AG593" si="183">L584/P584</f>
        <v>8.01743316494411E-2</v>
      </c>
      <c r="AH584" s="15" t="s">
        <v>1125</v>
      </c>
      <c r="AI584" s="15" t="s">
        <v>48</v>
      </c>
      <c r="AJ584" s="15" t="s">
        <v>48</v>
      </c>
      <c r="AK584" s="15" t="s">
        <v>48</v>
      </c>
      <c r="AL584" s="15" t="s">
        <v>48</v>
      </c>
    </row>
    <row r="585" spans="2:38" s="24" customFormat="1" ht="58.5" customHeight="1" x14ac:dyDescent="0.25">
      <c r="B585" s="134">
        <v>526</v>
      </c>
      <c r="C585" s="129" t="s">
        <v>429</v>
      </c>
      <c r="D585" s="129" t="s">
        <v>544</v>
      </c>
      <c r="E585" s="129">
        <v>7019029013</v>
      </c>
      <c r="F585" s="129" t="s">
        <v>528</v>
      </c>
      <c r="G585" s="129">
        <v>100</v>
      </c>
      <c r="H585" s="129" t="s">
        <v>529</v>
      </c>
      <c r="I585" s="129" t="s">
        <v>530</v>
      </c>
      <c r="J585" s="16">
        <v>16664.05</v>
      </c>
      <c r="K585" s="16">
        <v>19920.72</v>
      </c>
      <c r="L585" s="16">
        <v>20376.439999999999</v>
      </c>
      <c r="M585" s="16">
        <v>19760</v>
      </c>
      <c r="N585" s="134">
        <v>507999</v>
      </c>
      <c r="O585" s="134">
        <v>568282.80000000005</v>
      </c>
      <c r="P585" s="134">
        <v>595267.69999999995</v>
      </c>
      <c r="Q585" s="134" t="s">
        <v>1127</v>
      </c>
      <c r="R585" s="36" t="s">
        <v>47</v>
      </c>
      <c r="S585" s="36">
        <v>1087</v>
      </c>
      <c r="T585" s="36">
        <v>951</v>
      </c>
      <c r="U585" s="36">
        <v>1017</v>
      </c>
      <c r="V585" s="36">
        <v>1040</v>
      </c>
      <c r="W585" s="36"/>
      <c r="X585" s="36"/>
      <c r="Y585" s="36"/>
      <c r="Z585" s="36"/>
      <c r="AA585" s="17">
        <v>76256.7</v>
      </c>
      <c r="AB585" s="17">
        <v>74601.600000000006</v>
      </c>
      <c r="AC585" s="17">
        <v>73909.899999999994</v>
      </c>
      <c r="AD585" s="17">
        <v>77436.399999999994</v>
      </c>
      <c r="AE585" s="15">
        <f t="shared" si="181"/>
        <v>3.2803312604946074E-2</v>
      </c>
      <c r="AF585" s="15">
        <f t="shared" si="182"/>
        <v>3.505423708055215E-2</v>
      </c>
      <c r="AG585" s="15">
        <f t="shared" si="183"/>
        <v>3.4230716701074158E-2</v>
      </c>
      <c r="AH585" s="15" t="s">
        <v>1125</v>
      </c>
      <c r="AI585" s="15" t="s">
        <v>48</v>
      </c>
      <c r="AJ585" s="15" t="s">
        <v>48</v>
      </c>
      <c r="AK585" s="15" t="s">
        <v>48</v>
      </c>
      <c r="AL585" s="15" t="s">
        <v>48</v>
      </c>
    </row>
    <row r="586" spans="2:38" s="24" customFormat="1" ht="58.5" customHeight="1" x14ac:dyDescent="0.25">
      <c r="B586" s="127">
        <v>527</v>
      </c>
      <c r="C586" s="129" t="s">
        <v>429</v>
      </c>
      <c r="D586" s="129" t="s">
        <v>545</v>
      </c>
      <c r="E586" s="129">
        <v>7020014614</v>
      </c>
      <c r="F586" s="129" t="s">
        <v>528</v>
      </c>
      <c r="G586" s="129">
        <v>100</v>
      </c>
      <c r="H586" s="129" t="s">
        <v>529</v>
      </c>
      <c r="I586" s="129" t="s">
        <v>530</v>
      </c>
      <c r="J586" s="16">
        <v>107077.31</v>
      </c>
      <c r="K586" s="16">
        <v>126394.12</v>
      </c>
      <c r="L586" s="16">
        <v>75275.37</v>
      </c>
      <c r="M586" s="16">
        <v>132580</v>
      </c>
      <c r="N586" s="134">
        <v>507999</v>
      </c>
      <c r="O586" s="134">
        <v>568282.80000000005</v>
      </c>
      <c r="P586" s="134">
        <v>595267.69999999995</v>
      </c>
      <c r="Q586" s="134" t="s">
        <v>1125</v>
      </c>
      <c r="R586" s="36" t="s">
        <v>47</v>
      </c>
      <c r="S586" s="36">
        <v>498</v>
      </c>
      <c r="T586" s="36">
        <v>522</v>
      </c>
      <c r="U586" s="36">
        <v>575</v>
      </c>
      <c r="V586" s="36">
        <v>641</v>
      </c>
      <c r="W586" s="36"/>
      <c r="X586" s="36"/>
      <c r="Y586" s="36"/>
      <c r="Z586" s="36"/>
      <c r="AA586" s="17">
        <v>62470.9</v>
      </c>
      <c r="AB586" s="17">
        <v>68551.199999999997</v>
      </c>
      <c r="AC586" s="17">
        <v>68659.600000000006</v>
      </c>
      <c r="AD586" s="17">
        <v>72489.3</v>
      </c>
      <c r="AE586" s="15">
        <f t="shared" si="181"/>
        <v>0.21078252122543548</v>
      </c>
      <c r="AF586" s="15">
        <f t="shared" si="182"/>
        <v>0.2224141219829282</v>
      </c>
      <c r="AG586" s="15">
        <f t="shared" si="183"/>
        <v>0.12645633216786331</v>
      </c>
      <c r="AH586" s="15" t="s">
        <v>1125</v>
      </c>
      <c r="AI586" s="15" t="s">
        <v>48</v>
      </c>
      <c r="AJ586" s="15" t="s">
        <v>48</v>
      </c>
      <c r="AK586" s="15" t="s">
        <v>48</v>
      </c>
      <c r="AL586" s="15" t="s">
        <v>48</v>
      </c>
    </row>
    <row r="587" spans="2:38" s="24" customFormat="1" ht="58.5" customHeight="1" x14ac:dyDescent="0.25">
      <c r="B587" s="134">
        <v>528</v>
      </c>
      <c r="C587" s="129" t="s">
        <v>429</v>
      </c>
      <c r="D587" s="129" t="s">
        <v>546</v>
      </c>
      <c r="E587" s="129">
        <v>7020015424</v>
      </c>
      <c r="F587" s="129" t="s">
        <v>528</v>
      </c>
      <c r="G587" s="129">
        <v>100</v>
      </c>
      <c r="H587" s="129" t="s">
        <v>529</v>
      </c>
      <c r="I587" s="129" t="s">
        <v>530</v>
      </c>
      <c r="J587" s="16">
        <v>20489.66</v>
      </c>
      <c r="K587" s="16">
        <v>26651.86</v>
      </c>
      <c r="L587" s="16">
        <v>22983.360000000001</v>
      </c>
      <c r="M587" s="16">
        <v>27150</v>
      </c>
      <c r="N587" s="134">
        <v>507999</v>
      </c>
      <c r="O587" s="134">
        <v>568282.80000000005</v>
      </c>
      <c r="P587" s="134">
        <v>595267.69999999995</v>
      </c>
      <c r="Q587" s="134" t="s">
        <v>1127</v>
      </c>
      <c r="R587" s="36" t="s">
        <v>47</v>
      </c>
      <c r="S587" s="36">
        <v>1125</v>
      </c>
      <c r="T587" s="36">
        <v>1084</v>
      </c>
      <c r="U587" s="36">
        <v>1134</v>
      </c>
      <c r="V587" s="36">
        <v>1106</v>
      </c>
      <c r="W587" s="36"/>
      <c r="X587" s="36"/>
      <c r="Y587" s="36"/>
      <c r="Z587" s="36"/>
      <c r="AA587" s="17">
        <v>92455.9</v>
      </c>
      <c r="AB587" s="17">
        <v>88170.1</v>
      </c>
      <c r="AC587" s="17">
        <v>94452.5</v>
      </c>
      <c r="AD587" s="17">
        <v>96759.1</v>
      </c>
      <c r="AE587" s="15">
        <f t="shared" si="181"/>
        <v>4.0334055775700345E-2</v>
      </c>
      <c r="AF587" s="15">
        <f t="shared" si="182"/>
        <v>4.6898938345485731E-2</v>
      </c>
      <c r="AG587" s="15">
        <f t="shared" si="183"/>
        <v>3.8610124486848529E-2</v>
      </c>
      <c r="AH587" s="15" t="s">
        <v>1125</v>
      </c>
      <c r="AI587" s="15" t="s">
        <v>48</v>
      </c>
      <c r="AJ587" s="15" t="s">
        <v>48</v>
      </c>
      <c r="AK587" s="15" t="s">
        <v>48</v>
      </c>
      <c r="AL587" s="15" t="s">
        <v>48</v>
      </c>
    </row>
    <row r="588" spans="2:38" s="24" customFormat="1" ht="58.5" customHeight="1" x14ac:dyDescent="0.25">
      <c r="B588" s="127">
        <v>529</v>
      </c>
      <c r="C588" s="129" t="s">
        <v>429</v>
      </c>
      <c r="D588" s="129" t="s">
        <v>547</v>
      </c>
      <c r="E588" s="129">
        <v>7021020265</v>
      </c>
      <c r="F588" s="129" t="s">
        <v>528</v>
      </c>
      <c r="G588" s="129">
        <v>100</v>
      </c>
      <c r="H588" s="129" t="s">
        <v>529</v>
      </c>
      <c r="I588" s="129" t="s">
        <v>530</v>
      </c>
      <c r="J588" s="16">
        <v>17458.849999999999</v>
      </c>
      <c r="K588" s="16">
        <v>18575.77</v>
      </c>
      <c r="L588" s="16">
        <v>18315.150000000001</v>
      </c>
      <c r="M588" s="16">
        <v>19100</v>
      </c>
      <c r="N588" s="134">
        <v>507999</v>
      </c>
      <c r="O588" s="134">
        <v>568282.80000000005</v>
      </c>
      <c r="P588" s="134">
        <v>595267.69999999995</v>
      </c>
      <c r="Q588" s="134" t="s">
        <v>1125</v>
      </c>
      <c r="R588" s="36" t="s">
        <v>47</v>
      </c>
      <c r="S588" s="36">
        <v>873</v>
      </c>
      <c r="T588" s="36">
        <v>888</v>
      </c>
      <c r="U588" s="36">
        <v>958</v>
      </c>
      <c r="V588" s="36">
        <v>928</v>
      </c>
      <c r="W588" s="36"/>
      <c r="X588" s="36"/>
      <c r="Y588" s="36"/>
      <c r="Z588" s="36"/>
      <c r="AA588" s="17">
        <v>62901.599999999999</v>
      </c>
      <c r="AB588" s="17">
        <v>60775</v>
      </c>
      <c r="AC588" s="17">
        <v>64846.91</v>
      </c>
      <c r="AD588" s="17">
        <v>72574.2</v>
      </c>
      <c r="AE588" s="15">
        <f t="shared" si="181"/>
        <v>3.4367882613942149E-2</v>
      </c>
      <c r="AF588" s="15">
        <f t="shared" si="182"/>
        <v>3.2687545707876429E-2</v>
      </c>
      <c r="AG588" s="15">
        <f t="shared" si="183"/>
        <v>3.0767921726645008E-2</v>
      </c>
      <c r="AH588" s="15" t="s">
        <v>1125</v>
      </c>
      <c r="AI588" s="15" t="s">
        <v>48</v>
      </c>
      <c r="AJ588" s="15" t="s">
        <v>48</v>
      </c>
      <c r="AK588" s="15" t="s">
        <v>48</v>
      </c>
      <c r="AL588" s="15" t="s">
        <v>48</v>
      </c>
    </row>
    <row r="589" spans="2:38" s="24" customFormat="1" ht="58.5" customHeight="1" x14ac:dyDescent="0.25">
      <c r="B589" s="134">
        <v>530</v>
      </c>
      <c r="C589" s="129" t="s">
        <v>429</v>
      </c>
      <c r="D589" s="129" t="s">
        <v>548</v>
      </c>
      <c r="E589" s="129">
        <v>7019026904</v>
      </c>
      <c r="F589" s="129" t="s">
        <v>528</v>
      </c>
      <c r="G589" s="129">
        <v>100</v>
      </c>
      <c r="H589" s="129" t="s">
        <v>529</v>
      </c>
      <c r="I589" s="129" t="s">
        <v>530</v>
      </c>
      <c r="J589" s="16">
        <v>4217.05</v>
      </c>
      <c r="K589" s="16">
        <v>5599.03</v>
      </c>
      <c r="L589" s="16">
        <v>5952.22</v>
      </c>
      <c r="M589" s="16">
        <v>5650</v>
      </c>
      <c r="N589" s="134">
        <v>507999</v>
      </c>
      <c r="O589" s="134">
        <v>568282.80000000005</v>
      </c>
      <c r="P589" s="134">
        <v>595267.69999999995</v>
      </c>
      <c r="Q589" s="134" t="s">
        <v>1127</v>
      </c>
      <c r="R589" s="36" t="s">
        <v>47</v>
      </c>
      <c r="S589" s="36">
        <v>739</v>
      </c>
      <c r="T589" s="36">
        <v>713</v>
      </c>
      <c r="U589" s="36">
        <v>762</v>
      </c>
      <c r="V589" s="36">
        <v>769</v>
      </c>
      <c r="W589" s="36"/>
      <c r="X589" s="36"/>
      <c r="Y589" s="36"/>
      <c r="Z589" s="36"/>
      <c r="AA589" s="17">
        <v>51912.4</v>
      </c>
      <c r="AB589" s="17">
        <v>53856.3</v>
      </c>
      <c r="AC589" s="17">
        <v>53617.599999999999</v>
      </c>
      <c r="AD589" s="17">
        <v>61161.9</v>
      </c>
      <c r="AE589" s="15">
        <f t="shared" si="181"/>
        <v>8.3012958686926545E-3</v>
      </c>
      <c r="AF589" s="15">
        <f t="shared" si="182"/>
        <v>9.8525417274638594E-3</v>
      </c>
      <c r="AG589" s="15">
        <f t="shared" si="183"/>
        <v>9.9992322781834141E-3</v>
      </c>
      <c r="AH589" s="15" t="s">
        <v>1125</v>
      </c>
      <c r="AI589" s="15" t="s">
        <v>48</v>
      </c>
      <c r="AJ589" s="15" t="s">
        <v>48</v>
      </c>
      <c r="AK589" s="15" t="s">
        <v>48</v>
      </c>
      <c r="AL589" s="15" t="s">
        <v>48</v>
      </c>
    </row>
    <row r="590" spans="2:38" s="24" customFormat="1" ht="58.5" customHeight="1" x14ac:dyDescent="0.25">
      <c r="B590" s="127">
        <v>531</v>
      </c>
      <c r="C590" s="129" t="s">
        <v>429</v>
      </c>
      <c r="D590" s="129" t="s">
        <v>549</v>
      </c>
      <c r="E590" s="129">
        <v>7019029447</v>
      </c>
      <c r="F590" s="129" t="s">
        <v>528</v>
      </c>
      <c r="G590" s="129">
        <v>100</v>
      </c>
      <c r="H590" s="129" t="s">
        <v>529</v>
      </c>
      <c r="I590" s="129" t="s">
        <v>530</v>
      </c>
      <c r="J590" s="16">
        <v>33224.76</v>
      </c>
      <c r="K590" s="16">
        <v>44408.03</v>
      </c>
      <c r="L590" s="16">
        <v>45728.43</v>
      </c>
      <c r="M590" s="16">
        <v>47709.16</v>
      </c>
      <c r="N590" s="134">
        <v>507999</v>
      </c>
      <c r="O590" s="134">
        <v>568282.80000000005</v>
      </c>
      <c r="P590" s="134">
        <v>595267.69999999995</v>
      </c>
      <c r="Q590" s="134" t="s">
        <v>1125</v>
      </c>
      <c r="R590" s="36" t="s">
        <v>47</v>
      </c>
      <c r="S590" s="36">
        <f>[1]Лист1!$P$7</f>
        <v>1804</v>
      </c>
      <c r="T590" s="36">
        <v>1712</v>
      </c>
      <c r="U590" s="36">
        <v>1633</v>
      </c>
      <c r="V590" s="36">
        <v>1563</v>
      </c>
      <c r="W590" s="36"/>
      <c r="X590" s="36"/>
      <c r="Y590" s="36"/>
      <c r="Z590" s="36"/>
      <c r="AA590" s="17">
        <v>103738.7</v>
      </c>
      <c r="AB590" s="17">
        <v>105544.7</v>
      </c>
      <c r="AC590" s="17">
        <v>95305.2</v>
      </c>
      <c r="AD590" s="17">
        <v>100407.4</v>
      </c>
      <c r="AE590" s="15">
        <f t="shared" si="181"/>
        <v>6.5403199612597662E-2</v>
      </c>
      <c r="AF590" s="15">
        <f t="shared" si="182"/>
        <v>7.814424437973487E-2</v>
      </c>
      <c r="AG590" s="15">
        <f t="shared" si="183"/>
        <v>7.6819941683380438E-2</v>
      </c>
      <c r="AH590" s="15" t="s">
        <v>1125</v>
      </c>
      <c r="AI590" s="15" t="s">
        <v>48</v>
      </c>
      <c r="AJ590" s="15" t="s">
        <v>48</v>
      </c>
      <c r="AK590" s="15" t="s">
        <v>48</v>
      </c>
      <c r="AL590" s="15" t="s">
        <v>48</v>
      </c>
    </row>
    <row r="591" spans="2:38" s="24" customFormat="1" ht="58.5" customHeight="1" x14ac:dyDescent="0.25">
      <c r="B591" s="134">
        <v>532</v>
      </c>
      <c r="C591" s="129" t="s">
        <v>429</v>
      </c>
      <c r="D591" s="129" t="s">
        <v>550</v>
      </c>
      <c r="E591" s="129">
        <v>7007001479</v>
      </c>
      <c r="F591" s="129" t="s">
        <v>528</v>
      </c>
      <c r="G591" s="129">
        <v>100</v>
      </c>
      <c r="H591" s="129" t="s">
        <v>529</v>
      </c>
      <c r="I591" s="129" t="s">
        <v>530</v>
      </c>
      <c r="J591" s="16">
        <v>7397</v>
      </c>
      <c r="K591" s="16">
        <v>9617.18</v>
      </c>
      <c r="L591" s="16">
        <v>9272.69</v>
      </c>
      <c r="M591" s="16">
        <v>9630</v>
      </c>
      <c r="N591" s="134">
        <v>507999</v>
      </c>
      <c r="O591" s="134">
        <v>568282.80000000005</v>
      </c>
      <c r="P591" s="134">
        <v>595267.69999999995</v>
      </c>
      <c r="Q591" s="134" t="s">
        <v>1127</v>
      </c>
      <c r="R591" s="36" t="s">
        <v>47</v>
      </c>
      <c r="S591" s="36">
        <v>429</v>
      </c>
      <c r="T591" s="36">
        <v>438</v>
      </c>
      <c r="U591" s="36">
        <v>435</v>
      </c>
      <c r="V591" s="36">
        <v>409</v>
      </c>
      <c r="W591" s="36"/>
      <c r="X591" s="36"/>
      <c r="Y591" s="36"/>
      <c r="Z591" s="36"/>
      <c r="AA591" s="17">
        <v>64633.599999999999</v>
      </c>
      <c r="AB591" s="17">
        <v>65739.8</v>
      </c>
      <c r="AC591" s="17">
        <v>65417.3</v>
      </c>
      <c r="AD591" s="17">
        <v>72311</v>
      </c>
      <c r="AE591" s="15">
        <f t="shared" si="181"/>
        <v>1.4561052285535996E-2</v>
      </c>
      <c r="AF591" s="15">
        <f t="shared" si="182"/>
        <v>1.6923229068344141E-2</v>
      </c>
      <c r="AG591" s="15">
        <f t="shared" si="183"/>
        <v>1.5577344445196676E-2</v>
      </c>
      <c r="AH591" s="15" t="s">
        <v>1125</v>
      </c>
      <c r="AI591" s="15" t="s">
        <v>48</v>
      </c>
      <c r="AJ591" s="15" t="s">
        <v>48</v>
      </c>
      <c r="AK591" s="15" t="s">
        <v>48</v>
      </c>
      <c r="AL591" s="15" t="s">
        <v>48</v>
      </c>
    </row>
    <row r="592" spans="2:38" s="24" customFormat="1" ht="58.5" customHeight="1" x14ac:dyDescent="0.25">
      <c r="B592" s="127">
        <v>533</v>
      </c>
      <c r="C592" s="129" t="s">
        <v>429</v>
      </c>
      <c r="D592" s="129" t="s">
        <v>551</v>
      </c>
      <c r="E592" s="129">
        <v>7019037776</v>
      </c>
      <c r="F592" s="129" t="s">
        <v>528</v>
      </c>
      <c r="G592" s="129">
        <v>100</v>
      </c>
      <c r="H592" s="129" t="s">
        <v>529</v>
      </c>
      <c r="I592" s="129" t="s">
        <v>530</v>
      </c>
      <c r="J592" s="16">
        <v>2307.5300000000002</v>
      </c>
      <c r="K592" s="16">
        <v>4483.6400000000003</v>
      </c>
      <c r="L592" s="16">
        <v>3790.22</v>
      </c>
      <c r="M592" s="16">
        <v>3832.81</v>
      </c>
      <c r="N592" s="134">
        <v>507999</v>
      </c>
      <c r="O592" s="134">
        <v>568282.80000000005</v>
      </c>
      <c r="P592" s="134">
        <v>595267.69999999995</v>
      </c>
      <c r="Q592" s="134" t="s">
        <v>1125</v>
      </c>
      <c r="R592" s="36" t="s">
        <v>47</v>
      </c>
      <c r="S592" s="36">
        <v>379</v>
      </c>
      <c r="T592" s="36">
        <v>385</v>
      </c>
      <c r="U592" s="36">
        <v>430</v>
      </c>
      <c r="V592" s="36">
        <v>405</v>
      </c>
      <c r="W592" s="36"/>
      <c r="X592" s="36"/>
      <c r="Y592" s="36"/>
      <c r="Z592" s="36"/>
      <c r="AA592" s="17">
        <v>44541.3</v>
      </c>
      <c r="AB592" s="17">
        <v>44998.8</v>
      </c>
      <c r="AC592" s="17">
        <v>46879.7</v>
      </c>
      <c r="AD592" s="17">
        <v>54322.75</v>
      </c>
      <c r="AE592" s="15">
        <f t="shared" si="181"/>
        <v>4.5423908314780152E-3</v>
      </c>
      <c r="AF592" s="15">
        <f t="shared" si="182"/>
        <v>7.8898041608860946E-3</v>
      </c>
      <c r="AG592" s="15">
        <f t="shared" si="183"/>
        <v>6.3672529183088555E-3</v>
      </c>
      <c r="AH592" s="15" t="s">
        <v>1125</v>
      </c>
      <c r="AI592" s="15" t="s">
        <v>48</v>
      </c>
      <c r="AJ592" s="15" t="s">
        <v>48</v>
      </c>
      <c r="AK592" s="15" t="s">
        <v>48</v>
      </c>
      <c r="AL592" s="15" t="s">
        <v>48</v>
      </c>
    </row>
    <row r="593" spans="2:38" s="24" customFormat="1" ht="58.5" customHeight="1" x14ac:dyDescent="0.25">
      <c r="B593" s="134">
        <v>534</v>
      </c>
      <c r="C593" s="129" t="s">
        <v>429</v>
      </c>
      <c r="D593" s="129" t="s">
        <v>552</v>
      </c>
      <c r="E593" s="129">
        <v>7019016198</v>
      </c>
      <c r="F593" s="129" t="s">
        <v>528</v>
      </c>
      <c r="G593" s="129">
        <v>100</v>
      </c>
      <c r="H593" s="129" t="s">
        <v>529</v>
      </c>
      <c r="I593" s="129" t="s">
        <v>530</v>
      </c>
      <c r="J593" s="16">
        <v>7193.93</v>
      </c>
      <c r="K593" s="16">
        <v>8221.52</v>
      </c>
      <c r="L593" s="16">
        <v>7211.12</v>
      </c>
      <c r="M593" s="16">
        <v>11554</v>
      </c>
      <c r="N593" s="134">
        <v>507999</v>
      </c>
      <c r="O593" s="134">
        <v>568282.80000000005</v>
      </c>
      <c r="P593" s="134">
        <v>595267.69999999995</v>
      </c>
      <c r="Q593" s="134" t="s">
        <v>1127</v>
      </c>
      <c r="R593" s="36" t="s">
        <v>47</v>
      </c>
      <c r="S593" s="36">
        <v>644</v>
      </c>
      <c r="T593" s="36">
        <v>646</v>
      </c>
      <c r="U593" s="36">
        <v>734</v>
      </c>
      <c r="V593" s="36">
        <v>799</v>
      </c>
      <c r="W593" s="36"/>
      <c r="X593" s="36"/>
      <c r="Y593" s="36"/>
      <c r="Z593" s="36"/>
      <c r="AA593" s="17">
        <v>44878.57</v>
      </c>
      <c r="AB593" s="17">
        <v>45502.1</v>
      </c>
      <c r="AC593" s="17">
        <v>50116</v>
      </c>
      <c r="AD593" s="17">
        <v>53300</v>
      </c>
      <c r="AE593" s="15">
        <f t="shared" si="181"/>
        <v>1.4161307404148433E-2</v>
      </c>
      <c r="AF593" s="15">
        <f t="shared" si="182"/>
        <v>1.4467303955002685E-2</v>
      </c>
      <c r="AG593" s="15">
        <f t="shared" si="183"/>
        <v>1.2114079094162173E-2</v>
      </c>
      <c r="AH593" s="15" t="s">
        <v>1125</v>
      </c>
      <c r="AI593" s="15" t="s">
        <v>48</v>
      </c>
      <c r="AJ593" s="15" t="s">
        <v>48</v>
      </c>
      <c r="AK593" s="15" t="s">
        <v>48</v>
      </c>
      <c r="AL593" s="15" t="s">
        <v>48</v>
      </c>
    </row>
    <row r="594" spans="2:38" s="24" customFormat="1" ht="58.5" customHeight="1" x14ac:dyDescent="0.25">
      <c r="B594" s="127">
        <v>535</v>
      </c>
      <c r="C594" s="129" t="s">
        <v>429</v>
      </c>
      <c r="D594" s="129" t="s">
        <v>553</v>
      </c>
      <c r="E594" s="129">
        <v>7021053221</v>
      </c>
      <c r="F594" s="129" t="s">
        <v>528</v>
      </c>
      <c r="G594" s="129">
        <v>100</v>
      </c>
      <c r="H594" s="129" t="s">
        <v>48</v>
      </c>
      <c r="I594" s="129" t="s">
        <v>554</v>
      </c>
      <c r="J594" s="16">
        <v>354.56</v>
      </c>
      <c r="K594" s="16">
        <v>1141.28</v>
      </c>
      <c r="L594" s="16">
        <v>3282.25</v>
      </c>
      <c r="M594" s="16">
        <v>2689.6</v>
      </c>
      <c r="N594" s="134"/>
      <c r="O594" s="134"/>
      <c r="P594" s="134"/>
      <c r="Q594" s="134"/>
      <c r="R594" s="36"/>
      <c r="S594" s="36"/>
      <c r="T594" s="36"/>
      <c r="U594" s="36"/>
      <c r="V594" s="36"/>
      <c r="W594" s="36"/>
      <c r="X594" s="36"/>
      <c r="Y594" s="36"/>
      <c r="Z594" s="36"/>
      <c r="AA594" s="17">
        <v>24230.799999999999</v>
      </c>
      <c r="AB594" s="17">
        <v>26430.1</v>
      </c>
      <c r="AC594" s="17">
        <v>37920.199999999997</v>
      </c>
      <c r="AD594" s="17">
        <v>37120.199999999997</v>
      </c>
      <c r="AE594" s="15" t="s">
        <v>48</v>
      </c>
      <c r="AF594" s="15" t="s">
        <v>48</v>
      </c>
      <c r="AG594" s="15" t="s">
        <v>48</v>
      </c>
      <c r="AH594" s="15" t="s">
        <v>48</v>
      </c>
      <c r="AI594" s="15" t="s">
        <v>48</v>
      </c>
      <c r="AJ594" s="15" t="s">
        <v>48</v>
      </c>
      <c r="AK594" s="15" t="s">
        <v>48</v>
      </c>
      <c r="AL594" s="15" t="s">
        <v>48</v>
      </c>
    </row>
    <row r="595" spans="2:38" s="24" customFormat="1" ht="58.5" customHeight="1" x14ac:dyDescent="0.25">
      <c r="B595" s="134">
        <v>536</v>
      </c>
      <c r="C595" s="129" t="s">
        <v>429</v>
      </c>
      <c r="D595" s="129" t="s">
        <v>555</v>
      </c>
      <c r="E595" s="129">
        <v>7017134936</v>
      </c>
      <c r="F595" s="129" t="s">
        <v>440</v>
      </c>
      <c r="G595" s="129">
        <v>100</v>
      </c>
      <c r="H595" s="129" t="s">
        <v>556</v>
      </c>
      <c r="I595" s="129" t="s">
        <v>557</v>
      </c>
      <c r="J595" s="22">
        <v>101218</v>
      </c>
      <c r="K595" s="22">
        <v>68907</v>
      </c>
      <c r="L595" s="22">
        <v>41195</v>
      </c>
      <c r="M595" s="22">
        <v>65000</v>
      </c>
      <c r="N595" s="43"/>
      <c r="O595" s="43"/>
      <c r="P595" s="43"/>
      <c r="Q595" s="43"/>
      <c r="R595" s="36" t="s">
        <v>558</v>
      </c>
      <c r="S595" s="18">
        <v>327.10000000000002</v>
      </c>
      <c r="T595" s="18">
        <v>237.5</v>
      </c>
      <c r="U595" s="18">
        <v>105.4</v>
      </c>
      <c r="V595" s="18">
        <v>240</v>
      </c>
      <c r="W595" s="18"/>
      <c r="X595" s="18"/>
      <c r="Y595" s="18"/>
      <c r="Z595" s="18"/>
      <c r="AA595" s="17">
        <v>78129</v>
      </c>
      <c r="AB595" s="17">
        <v>60743</v>
      </c>
      <c r="AC595" s="17">
        <v>38000</v>
      </c>
      <c r="AD595" s="17">
        <v>15000</v>
      </c>
      <c r="AE595" s="15" t="s">
        <v>48</v>
      </c>
      <c r="AF595" s="15" t="s">
        <v>48</v>
      </c>
      <c r="AG595" s="15" t="s">
        <v>48</v>
      </c>
      <c r="AH595" s="15" t="s">
        <v>48</v>
      </c>
      <c r="AI595" s="15" t="s">
        <v>48</v>
      </c>
      <c r="AJ595" s="15" t="s">
        <v>48</v>
      </c>
      <c r="AK595" s="15" t="s">
        <v>48</v>
      </c>
      <c r="AL595" s="15" t="s">
        <v>48</v>
      </c>
    </row>
    <row r="596" spans="2:38" s="24" customFormat="1" ht="58.5" customHeight="1" x14ac:dyDescent="0.25">
      <c r="B596" s="127">
        <v>537</v>
      </c>
      <c r="C596" s="129" t="s">
        <v>429</v>
      </c>
      <c r="D596" s="129" t="s">
        <v>559</v>
      </c>
      <c r="E596" s="129">
        <v>7017473520</v>
      </c>
      <c r="F596" s="129" t="s">
        <v>1088</v>
      </c>
      <c r="G596" s="129">
        <v>100</v>
      </c>
      <c r="H596" s="129" t="s">
        <v>556</v>
      </c>
      <c r="I596" s="129" t="s">
        <v>560</v>
      </c>
      <c r="J596" s="36"/>
      <c r="K596" s="36"/>
      <c r="L596" s="36">
        <v>0</v>
      </c>
      <c r="M596" s="36">
        <v>0</v>
      </c>
      <c r="N596" s="134"/>
      <c r="O596" s="134"/>
      <c r="P596" s="134"/>
      <c r="Q596" s="134"/>
      <c r="R596" s="36"/>
      <c r="S596" s="36"/>
      <c r="T596" s="36"/>
      <c r="U596" s="36">
        <v>0</v>
      </c>
      <c r="V596" s="36">
        <v>0</v>
      </c>
      <c r="W596" s="36"/>
      <c r="X596" s="36"/>
      <c r="Y596" s="36">
        <v>0</v>
      </c>
      <c r="Z596" s="36">
        <v>0</v>
      </c>
      <c r="AA596" s="17">
        <v>0</v>
      </c>
      <c r="AB596" s="17">
        <v>0</v>
      </c>
      <c r="AC596" s="17">
        <v>0</v>
      </c>
      <c r="AD596" s="17">
        <v>0</v>
      </c>
      <c r="AE596" s="15" t="s">
        <v>48</v>
      </c>
      <c r="AF596" s="15" t="s">
        <v>48</v>
      </c>
      <c r="AG596" s="15" t="s">
        <v>48</v>
      </c>
      <c r="AH596" s="15" t="s">
        <v>48</v>
      </c>
      <c r="AI596" s="15" t="s">
        <v>48</v>
      </c>
      <c r="AJ596" s="15" t="s">
        <v>48</v>
      </c>
      <c r="AK596" s="15" t="s">
        <v>48</v>
      </c>
      <c r="AL596" s="15" t="s">
        <v>48</v>
      </c>
    </row>
    <row r="597" spans="2:38" s="24" customFormat="1" ht="58.5" customHeight="1" x14ac:dyDescent="0.25">
      <c r="B597" s="134">
        <v>538</v>
      </c>
      <c r="C597" s="129" t="s">
        <v>429</v>
      </c>
      <c r="D597" s="129" t="str">
        <f>[2]Лист1!$D$7</f>
        <v>Государственное унитарное предприятие Томской области «Областное дорожное ремонтно-строительное управление»</v>
      </c>
      <c r="E597" s="129">
        <f>[2]Лист1!$E$7</f>
        <v>7017253147</v>
      </c>
      <c r="F597" s="129" t="s">
        <v>1088</v>
      </c>
      <c r="G597" s="129">
        <v>100</v>
      </c>
      <c r="H597" s="129" t="s">
        <v>1119</v>
      </c>
      <c r="I597" s="129" t="str">
        <f>[2]Лист1!$I$7</f>
        <v>Деятельность по эксплуатации автомобильных дорог и автомагистралей - 52.2.22  Строительство автомобильных дорог и автомагистралей - 42.11</v>
      </c>
      <c r="J597" s="21">
        <v>1660682</v>
      </c>
      <c r="K597" s="21">
        <v>3032189</v>
      </c>
      <c r="L597" s="21">
        <v>3436189</v>
      </c>
      <c r="M597" s="21">
        <v>3794404</v>
      </c>
      <c r="N597" s="134"/>
      <c r="O597" s="134"/>
      <c r="P597" s="134"/>
      <c r="Q597" s="134"/>
      <c r="R597" s="36" t="s">
        <v>561</v>
      </c>
      <c r="S597" s="129" t="s">
        <v>562</v>
      </c>
      <c r="T597" s="129" t="s">
        <v>563</v>
      </c>
      <c r="U597" s="129" t="s">
        <v>564</v>
      </c>
      <c r="V597" s="129" t="s">
        <v>565</v>
      </c>
      <c r="W597" s="36"/>
      <c r="X597" s="36"/>
      <c r="Y597" s="36"/>
      <c r="Z597" s="36"/>
      <c r="AA597" s="17">
        <v>1423432</v>
      </c>
      <c r="AB597" s="17">
        <v>2340654</v>
      </c>
      <c r="AC597" s="17">
        <v>2545603</v>
      </c>
      <c r="AD597" s="17">
        <v>2986274</v>
      </c>
      <c r="AE597" s="15" t="s">
        <v>48</v>
      </c>
      <c r="AF597" s="15" t="s">
        <v>48</v>
      </c>
      <c r="AG597" s="15" t="s">
        <v>48</v>
      </c>
      <c r="AH597" s="15" t="s">
        <v>48</v>
      </c>
      <c r="AI597" s="15" t="s">
        <v>48</v>
      </c>
      <c r="AJ597" s="15" t="s">
        <v>48</v>
      </c>
      <c r="AK597" s="15" t="s">
        <v>48</v>
      </c>
      <c r="AL597" s="15" t="s">
        <v>48</v>
      </c>
    </row>
    <row r="598" spans="2:38" s="24" customFormat="1" ht="58.5" customHeight="1" x14ac:dyDescent="0.25">
      <c r="B598" s="127">
        <v>539</v>
      </c>
      <c r="C598" s="124" t="s">
        <v>429</v>
      </c>
      <c r="D598" s="124" t="str">
        <f>'[3]мониторинг ХС'!$D$7</f>
        <v>ОГУП "Кожевниковское ДРСУ"</v>
      </c>
      <c r="E598" s="124">
        <f>'[3]мониторинг ХС'!$E$7</f>
        <v>7008000894</v>
      </c>
      <c r="F598" s="124" t="s">
        <v>1088</v>
      </c>
      <c r="G598" s="124">
        <v>100</v>
      </c>
      <c r="H598" s="124" t="s">
        <v>48</v>
      </c>
      <c r="I598" s="56" t="s">
        <v>1128</v>
      </c>
      <c r="J598" s="36">
        <v>110436</v>
      </c>
      <c r="K598" s="36">
        <v>138029</v>
      </c>
      <c r="L598" s="36">
        <v>137272</v>
      </c>
      <c r="M598" s="36">
        <v>127563</v>
      </c>
      <c r="N598" s="45"/>
      <c r="O598" s="45"/>
      <c r="P598" s="45"/>
      <c r="Q598" s="45"/>
      <c r="R598" s="36">
        <v>0</v>
      </c>
      <c r="S598" s="36">
        <v>0</v>
      </c>
      <c r="T598" s="36">
        <v>0</v>
      </c>
      <c r="U598" s="36">
        <v>0</v>
      </c>
      <c r="V598" s="36">
        <v>0</v>
      </c>
      <c r="W598" s="36"/>
      <c r="X598" s="36"/>
      <c r="Y598" s="36"/>
      <c r="Z598" s="36"/>
      <c r="AA598" s="17">
        <v>0</v>
      </c>
      <c r="AB598" s="17">
        <v>0</v>
      </c>
      <c r="AC598" s="17">
        <v>0</v>
      </c>
      <c r="AD598" s="17">
        <v>0</v>
      </c>
      <c r="AE598" s="15" t="s">
        <v>48</v>
      </c>
      <c r="AF598" s="15" t="s">
        <v>48</v>
      </c>
      <c r="AG598" s="15" t="s">
        <v>48</v>
      </c>
      <c r="AH598" s="15" t="s">
        <v>48</v>
      </c>
      <c r="AI598" s="15" t="s">
        <v>48</v>
      </c>
      <c r="AJ598" s="15" t="s">
        <v>48</v>
      </c>
      <c r="AK598" s="15" t="s">
        <v>48</v>
      </c>
      <c r="AL598" s="15" t="s">
        <v>48</v>
      </c>
    </row>
    <row r="599" spans="2:38" s="24" customFormat="1" ht="58.5" customHeight="1" x14ac:dyDescent="0.25">
      <c r="B599" s="45">
        <v>540</v>
      </c>
      <c r="C599" s="56" t="s">
        <v>429</v>
      </c>
      <c r="D599" s="56" t="s">
        <v>566</v>
      </c>
      <c r="E599" s="56">
        <v>7021041547</v>
      </c>
      <c r="F599" s="56" t="s">
        <v>652</v>
      </c>
      <c r="G599" s="56">
        <v>100</v>
      </c>
      <c r="H599" s="56" t="s">
        <v>567</v>
      </c>
      <c r="I599" s="56" t="s">
        <v>568</v>
      </c>
      <c r="J599" s="36" t="s">
        <v>48</v>
      </c>
      <c r="K599" s="36" t="s">
        <v>48</v>
      </c>
      <c r="L599" s="36" t="s">
        <v>48</v>
      </c>
      <c r="M599" s="36" t="s">
        <v>48</v>
      </c>
      <c r="N599" s="45" t="s">
        <v>48</v>
      </c>
      <c r="O599" s="45" t="s">
        <v>48</v>
      </c>
      <c r="P599" s="45" t="s">
        <v>48</v>
      </c>
      <c r="Q599" s="45" t="s">
        <v>48</v>
      </c>
      <c r="R599" s="36" t="s">
        <v>48</v>
      </c>
      <c r="S599" s="36" t="s">
        <v>48</v>
      </c>
      <c r="T599" s="36" t="s">
        <v>48</v>
      </c>
      <c r="U599" s="36" t="s">
        <v>48</v>
      </c>
      <c r="V599" s="36" t="s">
        <v>48</v>
      </c>
      <c r="W599" s="36" t="s">
        <v>48</v>
      </c>
      <c r="X599" s="36" t="s">
        <v>48</v>
      </c>
      <c r="Y599" s="36" t="s">
        <v>48</v>
      </c>
      <c r="Z599" s="36" t="s">
        <v>48</v>
      </c>
      <c r="AA599" s="17">
        <v>20723.7</v>
      </c>
      <c r="AB599" s="17">
        <v>22034.2</v>
      </c>
      <c r="AC599" s="17">
        <v>7516225.7000000002</v>
      </c>
      <c r="AD599" s="17">
        <v>11434369.199999999</v>
      </c>
      <c r="AE599" s="15" t="s">
        <v>48</v>
      </c>
      <c r="AF599" s="15" t="s">
        <v>48</v>
      </c>
      <c r="AG599" s="15" t="s">
        <v>48</v>
      </c>
      <c r="AH599" s="15" t="s">
        <v>48</v>
      </c>
      <c r="AI599" s="15" t="s">
        <v>48</v>
      </c>
      <c r="AJ599" s="15" t="s">
        <v>48</v>
      </c>
      <c r="AK599" s="15" t="s">
        <v>48</v>
      </c>
      <c r="AL599" s="15" t="s">
        <v>48</v>
      </c>
    </row>
    <row r="600" spans="2:38" s="24" customFormat="1" ht="58.5" customHeight="1" x14ac:dyDescent="0.25">
      <c r="B600" s="45">
        <v>541</v>
      </c>
      <c r="C600" s="56" t="s">
        <v>429</v>
      </c>
      <c r="D600" s="56" t="s">
        <v>569</v>
      </c>
      <c r="E600" s="56">
        <v>7022014634</v>
      </c>
      <c r="F600" s="56" t="s">
        <v>652</v>
      </c>
      <c r="G600" s="56">
        <v>100</v>
      </c>
      <c r="H600" s="56" t="s">
        <v>567</v>
      </c>
      <c r="I600" s="56" t="s">
        <v>570</v>
      </c>
      <c r="J600" s="36">
        <v>145.6</v>
      </c>
      <c r="K600" s="36">
        <v>218.3</v>
      </c>
      <c r="L600" s="36">
        <v>200.4</v>
      </c>
      <c r="M600" s="36">
        <v>115.2</v>
      </c>
      <c r="N600" s="45"/>
      <c r="O600" s="45"/>
      <c r="P600" s="45"/>
      <c r="Q600" s="45"/>
      <c r="R600" s="36" t="s">
        <v>506</v>
      </c>
      <c r="S600" s="45">
        <v>5068</v>
      </c>
      <c r="T600" s="45">
        <v>5781</v>
      </c>
      <c r="U600" s="45">
        <v>8422</v>
      </c>
      <c r="V600" s="45">
        <v>8744</v>
      </c>
      <c r="W600" s="36"/>
      <c r="X600" s="36"/>
      <c r="Y600" s="36"/>
      <c r="Z600" s="36"/>
      <c r="AA600" s="17">
        <v>80891.69</v>
      </c>
      <c r="AB600" s="17">
        <v>88503.998999999996</v>
      </c>
      <c r="AC600" s="17">
        <v>102575.66327999999</v>
      </c>
      <c r="AD600" s="17">
        <v>16391.776320000001</v>
      </c>
      <c r="AE600" s="15" t="s">
        <v>48</v>
      </c>
      <c r="AF600" s="15" t="s">
        <v>48</v>
      </c>
      <c r="AG600" s="15" t="s">
        <v>48</v>
      </c>
      <c r="AH600" s="15" t="s">
        <v>48</v>
      </c>
      <c r="AI600" s="15" t="s">
        <v>48</v>
      </c>
      <c r="AJ600" s="15" t="s">
        <v>48</v>
      </c>
      <c r="AK600" s="15" t="s">
        <v>48</v>
      </c>
      <c r="AL600" s="15" t="s">
        <v>48</v>
      </c>
    </row>
    <row r="601" spans="2:38" s="24" customFormat="1" ht="58.5" customHeight="1" x14ac:dyDescent="0.25">
      <c r="B601" s="45">
        <v>542</v>
      </c>
      <c r="C601" s="56" t="s">
        <v>429</v>
      </c>
      <c r="D601" s="56" t="s">
        <v>571</v>
      </c>
      <c r="E601" s="56">
        <v>7002011755</v>
      </c>
      <c r="F601" s="56" t="s">
        <v>652</v>
      </c>
      <c r="G601" s="56">
        <v>100</v>
      </c>
      <c r="H601" s="56" t="s">
        <v>567</v>
      </c>
      <c r="I601" s="56" t="s">
        <v>572</v>
      </c>
      <c r="J601" s="36">
        <v>741.8</v>
      </c>
      <c r="K601" s="36">
        <v>980.5</v>
      </c>
      <c r="L601" s="36">
        <v>998.6</v>
      </c>
      <c r="M601" s="36">
        <v>1398.1</v>
      </c>
      <c r="N601" s="45"/>
      <c r="O601" s="45"/>
      <c r="P601" s="45"/>
      <c r="Q601" s="45"/>
      <c r="R601" s="36" t="s">
        <v>506</v>
      </c>
      <c r="S601" s="36">
        <v>33360</v>
      </c>
      <c r="T601" s="36">
        <v>39119</v>
      </c>
      <c r="U601" s="36">
        <v>23095</v>
      </c>
      <c r="V601" s="36">
        <v>22830</v>
      </c>
      <c r="W601" s="36"/>
      <c r="X601" s="36"/>
      <c r="Y601" s="36"/>
      <c r="Z601" s="36"/>
      <c r="AA601" s="17">
        <v>354090.1</v>
      </c>
      <c r="AB601" s="17">
        <v>370093.4</v>
      </c>
      <c r="AC601" s="17">
        <v>363563.9</v>
      </c>
      <c r="AD601" s="17">
        <v>45573.8</v>
      </c>
      <c r="AE601" s="15" t="s">
        <v>48</v>
      </c>
      <c r="AF601" s="15" t="s">
        <v>48</v>
      </c>
      <c r="AG601" s="15" t="s">
        <v>48</v>
      </c>
      <c r="AH601" s="15" t="s">
        <v>48</v>
      </c>
      <c r="AI601" s="15" t="s">
        <v>48</v>
      </c>
      <c r="AJ601" s="15" t="s">
        <v>48</v>
      </c>
      <c r="AK601" s="15" t="s">
        <v>48</v>
      </c>
      <c r="AL601" s="15" t="s">
        <v>48</v>
      </c>
    </row>
    <row r="602" spans="2:38" s="24" customFormat="1" ht="58.5" customHeight="1" x14ac:dyDescent="0.25">
      <c r="B602" s="45">
        <v>543</v>
      </c>
      <c r="C602" s="56" t="s">
        <v>429</v>
      </c>
      <c r="D602" s="56" t="s">
        <v>573</v>
      </c>
      <c r="E602" s="56">
        <v>7003003620</v>
      </c>
      <c r="F602" s="56" t="s">
        <v>652</v>
      </c>
      <c r="G602" s="56">
        <v>100</v>
      </c>
      <c r="H602" s="56" t="s">
        <v>567</v>
      </c>
      <c r="I602" s="56" t="s">
        <v>572</v>
      </c>
      <c r="J602" s="36">
        <v>248.68100000000001</v>
      </c>
      <c r="K602" s="36">
        <v>328.37299999999999</v>
      </c>
      <c r="L602" s="36">
        <v>366.52</v>
      </c>
      <c r="M602" s="36">
        <v>435</v>
      </c>
      <c r="N602" s="45"/>
      <c r="O602" s="45"/>
      <c r="P602" s="45"/>
      <c r="Q602" s="45"/>
      <c r="R602" s="36" t="s">
        <v>506</v>
      </c>
      <c r="S602" s="36">
        <v>28923</v>
      </c>
      <c r="T602" s="36">
        <v>27297</v>
      </c>
      <c r="U602" s="36">
        <v>33386</v>
      </c>
      <c r="V602" s="36">
        <v>27000</v>
      </c>
      <c r="W602" s="36"/>
      <c r="X602" s="36"/>
      <c r="Y602" s="36"/>
      <c r="Z602" s="36"/>
      <c r="AA602" s="17">
        <v>98516.5</v>
      </c>
      <c r="AB602" s="17">
        <v>99918.3</v>
      </c>
      <c r="AC602" s="17">
        <v>130166</v>
      </c>
      <c r="AD602" s="17">
        <v>17462.8</v>
      </c>
      <c r="AE602" s="15" t="s">
        <v>48</v>
      </c>
      <c r="AF602" s="15" t="s">
        <v>48</v>
      </c>
      <c r="AG602" s="15" t="s">
        <v>48</v>
      </c>
      <c r="AH602" s="15" t="s">
        <v>48</v>
      </c>
      <c r="AI602" s="15" t="s">
        <v>48</v>
      </c>
      <c r="AJ602" s="15" t="s">
        <v>48</v>
      </c>
      <c r="AK602" s="15" t="s">
        <v>48</v>
      </c>
      <c r="AL602" s="15" t="s">
        <v>48</v>
      </c>
    </row>
    <row r="603" spans="2:38" s="24" customFormat="1" ht="58.5" customHeight="1" x14ac:dyDescent="0.25">
      <c r="B603" s="45">
        <v>544</v>
      </c>
      <c r="C603" s="54" t="s">
        <v>429</v>
      </c>
      <c r="D603" s="54" t="s">
        <v>574</v>
      </c>
      <c r="E603" s="45">
        <v>7004005210</v>
      </c>
      <c r="F603" s="56" t="s">
        <v>652</v>
      </c>
      <c r="G603" s="45">
        <v>100</v>
      </c>
      <c r="H603" s="56" t="s">
        <v>567</v>
      </c>
      <c r="I603" s="54" t="s">
        <v>572</v>
      </c>
      <c r="J603" s="36">
        <v>1879.4</v>
      </c>
      <c r="K603" s="36">
        <v>2500.5</v>
      </c>
      <c r="L603" s="36">
        <v>3018.3</v>
      </c>
      <c r="M603" s="36">
        <v>3039</v>
      </c>
      <c r="N603" s="45"/>
      <c r="O603" s="45"/>
      <c r="P603" s="45"/>
      <c r="Q603" s="45"/>
      <c r="R603" s="54" t="s">
        <v>506</v>
      </c>
      <c r="S603" s="36">
        <v>8895</v>
      </c>
      <c r="T603" s="36">
        <v>7769</v>
      </c>
      <c r="U603" s="36">
        <v>9089</v>
      </c>
      <c r="V603" s="36">
        <v>9089</v>
      </c>
      <c r="W603" s="36"/>
      <c r="X603" s="36"/>
      <c r="Y603" s="36"/>
      <c r="Z603" s="36"/>
      <c r="AA603" s="17">
        <v>161348.29999999999</v>
      </c>
      <c r="AB603" s="17">
        <v>165377</v>
      </c>
      <c r="AC603" s="17">
        <v>159845.6</v>
      </c>
      <c r="AD603" s="17">
        <v>48755.9</v>
      </c>
      <c r="AE603" s="15" t="s">
        <v>48</v>
      </c>
      <c r="AF603" s="15" t="s">
        <v>48</v>
      </c>
      <c r="AG603" s="15" t="s">
        <v>48</v>
      </c>
      <c r="AH603" s="15" t="s">
        <v>48</v>
      </c>
      <c r="AI603" s="15" t="s">
        <v>48</v>
      </c>
      <c r="AJ603" s="15" t="s">
        <v>48</v>
      </c>
      <c r="AK603" s="15" t="s">
        <v>48</v>
      </c>
      <c r="AL603" s="15" t="s">
        <v>48</v>
      </c>
    </row>
    <row r="604" spans="2:38" s="24" customFormat="1" ht="58.5" customHeight="1" x14ac:dyDescent="0.25">
      <c r="B604" s="45">
        <v>545</v>
      </c>
      <c r="C604" s="56" t="s">
        <v>429</v>
      </c>
      <c r="D604" s="56" t="s">
        <v>575</v>
      </c>
      <c r="E604" s="56">
        <v>7024021669</v>
      </c>
      <c r="F604" s="56" t="s">
        <v>652</v>
      </c>
      <c r="G604" s="45">
        <v>100</v>
      </c>
      <c r="H604" s="56" t="s">
        <v>567</v>
      </c>
      <c r="I604" s="54" t="s">
        <v>576</v>
      </c>
      <c r="J604" s="4" t="s">
        <v>48</v>
      </c>
      <c r="K604" s="36" t="s">
        <v>48</v>
      </c>
      <c r="L604" s="36" t="s">
        <v>48</v>
      </c>
      <c r="M604" s="36" t="s">
        <v>48</v>
      </c>
      <c r="N604" s="4" t="s">
        <v>48</v>
      </c>
      <c r="O604" s="4" t="s">
        <v>48</v>
      </c>
      <c r="P604" s="4" t="s">
        <v>48</v>
      </c>
      <c r="Q604" s="4" t="s">
        <v>48</v>
      </c>
      <c r="R604" s="36" t="s">
        <v>506</v>
      </c>
      <c r="S604" s="36">
        <v>14605</v>
      </c>
      <c r="T604" s="36">
        <v>18889</v>
      </c>
      <c r="U604" s="36">
        <v>14185</v>
      </c>
      <c r="V604" s="36">
        <v>11550</v>
      </c>
      <c r="W604" s="4" t="s">
        <v>48</v>
      </c>
      <c r="X604" s="14" t="s">
        <v>48</v>
      </c>
      <c r="Y604" s="14" t="s">
        <v>48</v>
      </c>
      <c r="Z604" s="14" t="s">
        <v>48</v>
      </c>
      <c r="AA604" s="17">
        <v>690996.3</v>
      </c>
      <c r="AB604" s="17">
        <v>719314.8</v>
      </c>
      <c r="AC604" s="17">
        <v>63818.6</v>
      </c>
      <c r="AD604" s="17">
        <v>60414.1</v>
      </c>
      <c r="AE604" s="15" t="s">
        <v>48</v>
      </c>
      <c r="AF604" s="15" t="s">
        <v>48</v>
      </c>
      <c r="AG604" s="15" t="s">
        <v>48</v>
      </c>
      <c r="AH604" s="15" t="s">
        <v>48</v>
      </c>
      <c r="AI604" s="15" t="s">
        <v>48</v>
      </c>
      <c r="AJ604" s="15" t="s">
        <v>48</v>
      </c>
      <c r="AK604" s="15" t="s">
        <v>48</v>
      </c>
      <c r="AL604" s="15" t="s">
        <v>48</v>
      </c>
    </row>
    <row r="605" spans="2:38" s="24" customFormat="1" ht="58.5" customHeight="1" x14ac:dyDescent="0.25">
      <c r="B605" s="45">
        <v>546</v>
      </c>
      <c r="C605" s="56" t="s">
        <v>429</v>
      </c>
      <c r="D605" s="56" t="s">
        <v>577</v>
      </c>
      <c r="E605" s="56">
        <v>7005006390</v>
      </c>
      <c r="F605" s="56" t="s">
        <v>652</v>
      </c>
      <c r="G605" s="45">
        <v>100</v>
      </c>
      <c r="H605" s="56" t="s">
        <v>567</v>
      </c>
      <c r="I605" s="54" t="s">
        <v>572</v>
      </c>
      <c r="J605" s="36">
        <v>339.9</v>
      </c>
      <c r="K605" s="36">
        <v>445.9</v>
      </c>
      <c r="L605" s="36">
        <v>430.6</v>
      </c>
      <c r="M605" s="36">
        <v>535.5</v>
      </c>
      <c r="N605" s="4"/>
      <c r="O605" s="4"/>
      <c r="P605" s="4"/>
      <c r="Q605" s="4"/>
      <c r="R605" s="36" t="s">
        <v>506</v>
      </c>
      <c r="S605" s="36">
        <v>34429</v>
      </c>
      <c r="T605" s="36">
        <v>38450</v>
      </c>
      <c r="U605" s="36">
        <v>38155</v>
      </c>
      <c r="V605" s="36">
        <v>37100</v>
      </c>
      <c r="W605" s="14"/>
      <c r="X605" s="14"/>
      <c r="Y605" s="14"/>
      <c r="Z605" s="14"/>
      <c r="AA605" s="17">
        <v>105213.8</v>
      </c>
      <c r="AB605" s="17">
        <v>107712.2</v>
      </c>
      <c r="AC605" s="17">
        <v>64009.2</v>
      </c>
      <c r="AD605" s="17">
        <v>22987.7</v>
      </c>
      <c r="AE605" s="15" t="s">
        <v>48</v>
      </c>
      <c r="AF605" s="15" t="s">
        <v>48</v>
      </c>
      <c r="AG605" s="15" t="s">
        <v>48</v>
      </c>
      <c r="AH605" s="15" t="s">
        <v>48</v>
      </c>
      <c r="AI605" s="15" t="s">
        <v>48</v>
      </c>
      <c r="AJ605" s="15" t="s">
        <v>48</v>
      </c>
      <c r="AK605" s="15" t="s">
        <v>48</v>
      </c>
      <c r="AL605" s="15" t="s">
        <v>48</v>
      </c>
    </row>
    <row r="606" spans="2:38" s="24" customFormat="1" ht="58.5" customHeight="1" x14ac:dyDescent="0.25">
      <c r="B606" s="45">
        <v>547</v>
      </c>
      <c r="C606" s="56" t="s">
        <v>429</v>
      </c>
      <c r="D606" s="56" t="s">
        <v>578</v>
      </c>
      <c r="E606" s="56">
        <v>7006006690</v>
      </c>
      <c r="F606" s="56" t="s">
        <v>652</v>
      </c>
      <c r="G606" s="45">
        <v>100</v>
      </c>
      <c r="H606" s="56" t="s">
        <v>567</v>
      </c>
      <c r="I606" s="54" t="s">
        <v>572</v>
      </c>
      <c r="J606" s="36">
        <v>614.20000000000005</v>
      </c>
      <c r="K606" s="36">
        <v>825.6</v>
      </c>
      <c r="L606" s="36">
        <v>774.2</v>
      </c>
      <c r="M606" s="36">
        <v>789.7</v>
      </c>
      <c r="N606" s="4"/>
      <c r="O606" s="4"/>
      <c r="P606" s="4"/>
      <c r="Q606" s="4"/>
      <c r="R606" s="45" t="s">
        <v>506</v>
      </c>
      <c r="S606" s="36">
        <v>107791</v>
      </c>
      <c r="T606" s="36">
        <v>107403</v>
      </c>
      <c r="U606" s="36">
        <v>116161</v>
      </c>
      <c r="V606" s="36">
        <v>111369</v>
      </c>
      <c r="W606" s="14"/>
      <c r="X606" s="14"/>
      <c r="Y606" s="14"/>
      <c r="Z606" s="14"/>
      <c r="AA606" s="17">
        <v>200458.2</v>
      </c>
      <c r="AB606" s="17">
        <v>201369.3</v>
      </c>
      <c r="AC606" s="17">
        <v>192684.3</v>
      </c>
      <c r="AD606" s="17">
        <v>23675.7</v>
      </c>
      <c r="AE606" s="15" t="s">
        <v>48</v>
      </c>
      <c r="AF606" s="15" t="s">
        <v>48</v>
      </c>
      <c r="AG606" s="15" t="s">
        <v>48</v>
      </c>
      <c r="AH606" s="15" t="s">
        <v>48</v>
      </c>
      <c r="AI606" s="15" t="s">
        <v>48</v>
      </c>
      <c r="AJ606" s="15" t="s">
        <v>48</v>
      </c>
      <c r="AK606" s="15" t="s">
        <v>48</v>
      </c>
      <c r="AL606" s="15" t="s">
        <v>48</v>
      </c>
    </row>
    <row r="607" spans="2:38" s="24" customFormat="1" ht="58.5" customHeight="1" x14ac:dyDescent="0.25">
      <c r="B607" s="45">
        <v>548</v>
      </c>
      <c r="C607" s="56" t="s">
        <v>429</v>
      </c>
      <c r="D607" s="56" t="s">
        <v>579</v>
      </c>
      <c r="E607" s="56">
        <v>7017068578</v>
      </c>
      <c r="F607" s="56" t="s">
        <v>652</v>
      </c>
      <c r="G607" s="45">
        <v>100</v>
      </c>
      <c r="H607" s="56" t="s">
        <v>567</v>
      </c>
      <c r="I607" s="54" t="s">
        <v>580</v>
      </c>
      <c r="J607" s="18">
        <v>364.7</v>
      </c>
      <c r="K607" s="36">
        <v>530.87</v>
      </c>
      <c r="L607" s="36">
        <v>531.57000000000005</v>
      </c>
      <c r="M607" s="36">
        <v>521.74</v>
      </c>
      <c r="N607" s="4"/>
      <c r="O607" s="4"/>
      <c r="P607" s="4"/>
      <c r="Q607" s="4"/>
      <c r="R607" s="36" t="s">
        <v>506</v>
      </c>
      <c r="S607" s="36">
        <v>3190</v>
      </c>
      <c r="T607" s="36">
        <v>2084</v>
      </c>
      <c r="U607" s="36">
        <v>2214</v>
      </c>
      <c r="V607" s="36">
        <v>2020</v>
      </c>
      <c r="W607" s="14"/>
      <c r="X607" s="14"/>
      <c r="Y607" s="14"/>
      <c r="Z607" s="14"/>
      <c r="AA607" s="17">
        <v>213734.7</v>
      </c>
      <c r="AB607" s="17">
        <v>216357.3</v>
      </c>
      <c r="AC607" s="17">
        <v>29726.400000000001</v>
      </c>
      <c r="AD607" s="17">
        <v>17452.599999999999</v>
      </c>
      <c r="AE607" s="15" t="s">
        <v>48</v>
      </c>
      <c r="AF607" s="15" t="s">
        <v>48</v>
      </c>
      <c r="AG607" s="15" t="s">
        <v>48</v>
      </c>
      <c r="AH607" s="15" t="s">
        <v>48</v>
      </c>
      <c r="AI607" s="15" t="s">
        <v>48</v>
      </c>
      <c r="AJ607" s="15" t="s">
        <v>48</v>
      </c>
      <c r="AK607" s="15" t="s">
        <v>48</v>
      </c>
      <c r="AL607" s="15" t="s">
        <v>48</v>
      </c>
    </row>
    <row r="608" spans="2:38" s="24" customFormat="1" ht="58.5" customHeight="1" x14ac:dyDescent="0.25">
      <c r="B608" s="45">
        <v>549</v>
      </c>
      <c r="C608" s="56" t="s">
        <v>429</v>
      </c>
      <c r="D608" s="56" t="s">
        <v>581</v>
      </c>
      <c r="E608" s="56">
        <v>7008006783</v>
      </c>
      <c r="F608" s="56" t="s">
        <v>652</v>
      </c>
      <c r="G608" s="45">
        <v>100</v>
      </c>
      <c r="H608" s="56" t="s">
        <v>567</v>
      </c>
      <c r="I608" s="54" t="s">
        <v>582</v>
      </c>
      <c r="J608" s="36">
        <v>131.19999999999999</v>
      </c>
      <c r="K608" s="36">
        <v>211.6</v>
      </c>
      <c r="L608" s="36">
        <v>268.8</v>
      </c>
      <c r="M608" s="36">
        <v>387.4</v>
      </c>
      <c r="N608" s="4"/>
      <c r="O608" s="4"/>
      <c r="P608" s="4"/>
      <c r="Q608" s="4"/>
      <c r="R608" s="36" t="s">
        <v>506</v>
      </c>
      <c r="S608" s="36">
        <v>13020</v>
      </c>
      <c r="T608" s="36">
        <v>13005</v>
      </c>
      <c r="U608" s="36">
        <v>12878</v>
      </c>
      <c r="V608" s="36">
        <v>12900</v>
      </c>
      <c r="W608" s="4"/>
      <c r="X608" s="4"/>
      <c r="Y608" s="4"/>
      <c r="Z608" s="4"/>
      <c r="AA608" s="17">
        <v>176172.5</v>
      </c>
      <c r="AB608" s="17">
        <v>180398</v>
      </c>
      <c r="AC608" s="17">
        <v>229758</v>
      </c>
      <c r="AD608" s="17">
        <v>25387</v>
      </c>
      <c r="AE608" s="15" t="s">
        <v>48</v>
      </c>
      <c r="AF608" s="15" t="s">
        <v>48</v>
      </c>
      <c r="AG608" s="15" t="s">
        <v>48</v>
      </c>
      <c r="AH608" s="15" t="s">
        <v>48</v>
      </c>
      <c r="AI608" s="15" t="s">
        <v>48</v>
      </c>
      <c r="AJ608" s="15" t="s">
        <v>48</v>
      </c>
      <c r="AK608" s="15" t="s">
        <v>48</v>
      </c>
      <c r="AL608" s="15" t="s">
        <v>48</v>
      </c>
    </row>
    <row r="609" spans="2:38" s="24" customFormat="1" ht="58.5" customHeight="1" x14ac:dyDescent="0.25">
      <c r="B609" s="45">
        <v>550</v>
      </c>
      <c r="C609" s="56" t="s">
        <v>429</v>
      </c>
      <c r="D609" s="56" t="s">
        <v>583</v>
      </c>
      <c r="E609" s="56">
        <v>7007008675</v>
      </c>
      <c r="F609" s="56" t="s">
        <v>652</v>
      </c>
      <c r="G609" s="45">
        <v>100</v>
      </c>
      <c r="H609" s="56" t="s">
        <v>567</v>
      </c>
      <c r="I609" s="54" t="s">
        <v>584</v>
      </c>
      <c r="J609" s="36">
        <v>2532.6</v>
      </c>
      <c r="K609" s="36">
        <v>3368.1</v>
      </c>
      <c r="L609" s="36">
        <v>4131.8</v>
      </c>
      <c r="M609" s="36">
        <v>6225</v>
      </c>
      <c r="N609" s="4"/>
      <c r="O609" s="4"/>
      <c r="P609" s="4"/>
      <c r="Q609" s="4"/>
      <c r="R609" s="45" t="s">
        <v>506</v>
      </c>
      <c r="S609" s="36">
        <v>122555</v>
      </c>
      <c r="T609" s="36">
        <v>169596</v>
      </c>
      <c r="U609" s="36">
        <v>186934</v>
      </c>
      <c r="V609" s="36">
        <v>187000</v>
      </c>
      <c r="W609" s="4"/>
      <c r="X609" s="4"/>
      <c r="Y609" s="4"/>
      <c r="Z609" s="4"/>
      <c r="AA609" s="17">
        <v>38066.699999999997</v>
      </c>
      <c r="AB609" s="17">
        <v>41481.199999999997</v>
      </c>
      <c r="AC609" s="17">
        <v>43869.3</v>
      </c>
      <c r="AD609" s="17">
        <v>49425.5</v>
      </c>
      <c r="AE609" s="15" t="s">
        <v>48</v>
      </c>
      <c r="AF609" s="15" t="s">
        <v>48</v>
      </c>
      <c r="AG609" s="15" t="s">
        <v>48</v>
      </c>
      <c r="AH609" s="15" t="s">
        <v>48</v>
      </c>
      <c r="AI609" s="15" t="s">
        <v>48</v>
      </c>
      <c r="AJ609" s="15" t="s">
        <v>48</v>
      </c>
      <c r="AK609" s="15" t="s">
        <v>48</v>
      </c>
      <c r="AL609" s="15" t="s">
        <v>48</v>
      </c>
    </row>
    <row r="610" spans="2:38" s="24" customFormat="1" ht="58.5" customHeight="1" x14ac:dyDescent="0.25">
      <c r="B610" s="45">
        <v>551</v>
      </c>
      <c r="C610" s="56" t="s">
        <v>429</v>
      </c>
      <c r="D610" s="56" t="s">
        <v>585</v>
      </c>
      <c r="E610" s="56">
        <v>7009003464</v>
      </c>
      <c r="F610" s="56" t="s">
        <v>652</v>
      </c>
      <c r="G610" s="45">
        <v>100</v>
      </c>
      <c r="H610" s="56" t="s">
        <v>567</v>
      </c>
      <c r="I610" s="56" t="s">
        <v>586</v>
      </c>
      <c r="J610" s="36">
        <v>930.08</v>
      </c>
      <c r="K610" s="36">
        <v>1143.5999999999999</v>
      </c>
      <c r="L610" s="36">
        <v>1217.8599999999999</v>
      </c>
      <c r="M610" s="36">
        <v>1080</v>
      </c>
      <c r="N610" s="4"/>
      <c r="O610" s="4"/>
      <c r="P610" s="4"/>
      <c r="Q610" s="4"/>
      <c r="R610" s="36" t="s">
        <v>506</v>
      </c>
      <c r="S610" s="36">
        <v>76718</v>
      </c>
      <c r="T610" s="36">
        <v>63405</v>
      </c>
      <c r="U610" s="36">
        <v>65843</v>
      </c>
      <c r="V610" s="36">
        <v>65512</v>
      </c>
      <c r="W610" s="14"/>
      <c r="X610" s="14"/>
      <c r="Y610" s="14"/>
      <c r="Z610" s="14"/>
      <c r="AA610" s="17">
        <v>133035.29999999999</v>
      </c>
      <c r="AB610" s="17">
        <v>133668.79999999999</v>
      </c>
      <c r="AC610" s="17">
        <v>155648.70000000001</v>
      </c>
      <c r="AD610" s="17">
        <v>33585.199999999997</v>
      </c>
      <c r="AE610" s="15" t="s">
        <v>48</v>
      </c>
      <c r="AF610" s="15" t="s">
        <v>48</v>
      </c>
      <c r="AG610" s="15" t="s">
        <v>48</v>
      </c>
      <c r="AH610" s="15" t="s">
        <v>48</v>
      </c>
      <c r="AI610" s="15" t="s">
        <v>48</v>
      </c>
      <c r="AJ610" s="15" t="s">
        <v>48</v>
      </c>
      <c r="AK610" s="15" t="s">
        <v>48</v>
      </c>
      <c r="AL610" s="15" t="s">
        <v>48</v>
      </c>
    </row>
    <row r="611" spans="2:38" s="24" customFormat="1" ht="58.5" customHeight="1" x14ac:dyDescent="0.25">
      <c r="B611" s="45">
        <v>552</v>
      </c>
      <c r="C611" s="45" t="s">
        <v>429</v>
      </c>
      <c r="D611" s="54" t="s">
        <v>587</v>
      </c>
      <c r="E611" s="45">
        <v>7017148618</v>
      </c>
      <c r="F611" s="56" t="s">
        <v>652</v>
      </c>
      <c r="G611" s="45">
        <v>100</v>
      </c>
      <c r="H611" s="56" t="s">
        <v>567</v>
      </c>
      <c r="I611" s="54" t="s">
        <v>580</v>
      </c>
      <c r="J611" s="14">
        <v>352</v>
      </c>
      <c r="K611" s="17">
        <v>519.29999999999995</v>
      </c>
      <c r="L611" s="18">
        <v>520.46</v>
      </c>
      <c r="M611" s="17">
        <v>547.20000000000005</v>
      </c>
      <c r="N611" s="4"/>
      <c r="O611" s="41"/>
      <c r="P611" s="41"/>
      <c r="Q611" s="41"/>
      <c r="R611" s="45" t="s">
        <v>506</v>
      </c>
      <c r="S611" s="14">
        <v>35820</v>
      </c>
      <c r="T611" s="14">
        <v>40225</v>
      </c>
      <c r="U611" s="14">
        <v>30922</v>
      </c>
      <c r="V611" s="14">
        <v>29010</v>
      </c>
      <c r="W611" s="41"/>
      <c r="X611" s="41"/>
      <c r="Y611" s="41"/>
      <c r="Z611" s="41"/>
      <c r="AA611" s="41">
        <v>22383.3</v>
      </c>
      <c r="AB611" s="41">
        <v>23436.1</v>
      </c>
      <c r="AC611" s="41">
        <v>23930.2</v>
      </c>
      <c r="AD611" s="41">
        <v>22636.400000000001</v>
      </c>
      <c r="AE611" s="15" t="s">
        <v>48</v>
      </c>
      <c r="AF611" s="15" t="s">
        <v>48</v>
      </c>
      <c r="AG611" s="15" t="s">
        <v>48</v>
      </c>
      <c r="AH611" s="15" t="s">
        <v>48</v>
      </c>
      <c r="AI611" s="15" t="s">
        <v>48</v>
      </c>
      <c r="AJ611" s="15" t="s">
        <v>48</v>
      </c>
      <c r="AK611" s="15" t="s">
        <v>48</v>
      </c>
      <c r="AL611" s="15" t="s">
        <v>48</v>
      </c>
    </row>
    <row r="612" spans="2:38" s="24" customFormat="1" ht="58.5" customHeight="1" x14ac:dyDescent="0.25">
      <c r="B612" s="45">
        <v>553</v>
      </c>
      <c r="C612" s="56" t="s">
        <v>429</v>
      </c>
      <c r="D612" s="56" t="s">
        <v>588</v>
      </c>
      <c r="E612" s="56">
        <v>7010005699</v>
      </c>
      <c r="F612" s="56" t="s">
        <v>652</v>
      </c>
      <c r="G612" s="45">
        <v>100</v>
      </c>
      <c r="H612" s="56" t="s">
        <v>567</v>
      </c>
      <c r="I612" s="56" t="s">
        <v>589</v>
      </c>
      <c r="J612" s="36">
        <v>621.5</v>
      </c>
      <c r="K612" s="36">
        <v>812.3</v>
      </c>
      <c r="L612" s="36">
        <v>838.3</v>
      </c>
      <c r="M612" s="36">
        <v>1100</v>
      </c>
      <c r="N612" s="4"/>
      <c r="O612" s="4"/>
      <c r="P612" s="4"/>
      <c r="Q612" s="4"/>
      <c r="R612" s="36" t="s">
        <v>506</v>
      </c>
      <c r="S612" s="36">
        <v>5332</v>
      </c>
      <c r="T612" s="36">
        <v>7155</v>
      </c>
      <c r="U612" s="36">
        <v>5861</v>
      </c>
      <c r="V612" s="36">
        <v>4669</v>
      </c>
      <c r="W612" s="4"/>
      <c r="X612" s="4"/>
      <c r="Y612" s="4"/>
      <c r="Z612" s="4"/>
      <c r="AA612" s="17">
        <v>127489.60000000001</v>
      </c>
      <c r="AB612" s="17">
        <v>128420.3</v>
      </c>
      <c r="AC612" s="17">
        <v>140023.4</v>
      </c>
      <c r="AD612" s="17">
        <v>35288.9</v>
      </c>
      <c r="AE612" s="15" t="s">
        <v>48</v>
      </c>
      <c r="AF612" s="15" t="s">
        <v>48</v>
      </c>
      <c r="AG612" s="15" t="s">
        <v>48</v>
      </c>
      <c r="AH612" s="15" t="s">
        <v>48</v>
      </c>
      <c r="AI612" s="15" t="s">
        <v>48</v>
      </c>
      <c r="AJ612" s="15" t="s">
        <v>48</v>
      </c>
      <c r="AK612" s="15" t="s">
        <v>48</v>
      </c>
      <c r="AL612" s="15" t="s">
        <v>48</v>
      </c>
    </row>
    <row r="613" spans="2:38" s="24" customFormat="1" ht="58.5" customHeight="1" x14ac:dyDescent="0.25">
      <c r="B613" s="45">
        <v>554</v>
      </c>
      <c r="C613" s="19" t="s">
        <v>429</v>
      </c>
      <c r="D613" s="19" t="s">
        <v>590</v>
      </c>
      <c r="E613" s="19">
        <v>7017068458</v>
      </c>
      <c r="F613" s="56" t="s">
        <v>652</v>
      </c>
      <c r="G613" s="45">
        <v>100</v>
      </c>
      <c r="H613" s="56" t="s">
        <v>567</v>
      </c>
      <c r="I613" s="54" t="s">
        <v>591</v>
      </c>
      <c r="J613" s="20">
        <v>463.9</v>
      </c>
      <c r="K613" s="20">
        <v>768.2</v>
      </c>
      <c r="L613" s="20">
        <v>769.1</v>
      </c>
      <c r="M613" s="20">
        <v>727.6</v>
      </c>
      <c r="N613" s="4"/>
      <c r="O613" s="4"/>
      <c r="P613" s="4"/>
      <c r="Q613" s="4"/>
      <c r="R613" s="45" t="s">
        <v>506</v>
      </c>
      <c r="S613" s="20">
        <v>5992</v>
      </c>
      <c r="T613" s="20">
        <v>6085</v>
      </c>
      <c r="U613" s="20">
        <v>5332</v>
      </c>
      <c r="V613" s="20">
        <v>5803</v>
      </c>
      <c r="W613" s="14"/>
      <c r="X613" s="14"/>
      <c r="Y613" s="14"/>
      <c r="Z613" s="14"/>
      <c r="AA613" s="115">
        <v>492269.6</v>
      </c>
      <c r="AB613" s="115">
        <v>557426.19999999995</v>
      </c>
      <c r="AC613" s="115">
        <v>42971.1</v>
      </c>
      <c r="AD613" s="115">
        <v>34264.300000000003</v>
      </c>
      <c r="AE613" s="15" t="s">
        <v>48</v>
      </c>
      <c r="AF613" s="15" t="s">
        <v>48</v>
      </c>
      <c r="AG613" s="15" t="s">
        <v>48</v>
      </c>
      <c r="AH613" s="15" t="s">
        <v>48</v>
      </c>
      <c r="AI613" s="15" t="s">
        <v>48</v>
      </c>
      <c r="AJ613" s="15" t="s">
        <v>48</v>
      </c>
      <c r="AK613" s="15" t="s">
        <v>48</v>
      </c>
      <c r="AL613" s="15" t="s">
        <v>48</v>
      </c>
    </row>
    <row r="614" spans="2:38" s="24" customFormat="1" ht="58.5" customHeight="1" x14ac:dyDescent="0.25">
      <c r="B614" s="45">
        <v>555</v>
      </c>
      <c r="C614" s="56" t="s">
        <v>429</v>
      </c>
      <c r="D614" s="56" t="s">
        <v>592</v>
      </c>
      <c r="E614" s="56">
        <v>7011005187</v>
      </c>
      <c r="F614" s="56" t="s">
        <v>652</v>
      </c>
      <c r="G614" s="45">
        <v>100</v>
      </c>
      <c r="H614" s="56" t="s">
        <v>567</v>
      </c>
      <c r="I614" s="54" t="s">
        <v>593</v>
      </c>
      <c r="J614" s="36">
        <v>524.22</v>
      </c>
      <c r="K614" s="18">
        <v>781.46</v>
      </c>
      <c r="L614" s="36">
        <v>814.79</v>
      </c>
      <c r="M614" s="36">
        <v>990</v>
      </c>
      <c r="N614" s="4"/>
      <c r="O614" s="4"/>
      <c r="P614" s="4"/>
      <c r="Q614" s="4"/>
      <c r="R614" s="36" t="s">
        <v>506</v>
      </c>
      <c r="S614" s="36">
        <v>5548.5</v>
      </c>
      <c r="T614" s="36">
        <v>5346.8</v>
      </c>
      <c r="U614" s="36">
        <v>2563.8000000000002</v>
      </c>
      <c r="V614" s="36">
        <v>3806</v>
      </c>
      <c r="W614" s="14"/>
      <c r="X614" s="14"/>
      <c r="Y614" s="14"/>
      <c r="Z614" s="14"/>
      <c r="AA614" s="17">
        <v>115349.75</v>
      </c>
      <c r="AB614" s="17">
        <v>117373.71</v>
      </c>
      <c r="AC614" s="17">
        <v>108250.67</v>
      </c>
      <c r="AD614" s="17">
        <v>27083.52</v>
      </c>
      <c r="AE614" s="15" t="s">
        <v>48</v>
      </c>
      <c r="AF614" s="15" t="s">
        <v>48</v>
      </c>
      <c r="AG614" s="15" t="s">
        <v>48</v>
      </c>
      <c r="AH614" s="15" t="s">
        <v>48</v>
      </c>
      <c r="AI614" s="15" t="s">
        <v>48</v>
      </c>
      <c r="AJ614" s="15" t="s">
        <v>48</v>
      </c>
      <c r="AK614" s="15" t="s">
        <v>48</v>
      </c>
      <c r="AL614" s="15" t="s">
        <v>48</v>
      </c>
    </row>
    <row r="615" spans="2:38" s="24" customFormat="1" ht="58.5" customHeight="1" x14ac:dyDescent="0.25">
      <c r="B615" s="45">
        <v>556</v>
      </c>
      <c r="C615" s="56" t="s">
        <v>429</v>
      </c>
      <c r="D615" s="56" t="s">
        <v>594</v>
      </c>
      <c r="E615" s="56">
        <v>7012005165</v>
      </c>
      <c r="F615" s="56" t="s">
        <v>652</v>
      </c>
      <c r="G615" s="45">
        <v>100</v>
      </c>
      <c r="H615" s="56" t="s">
        <v>567</v>
      </c>
      <c r="I615" s="56" t="s">
        <v>595</v>
      </c>
      <c r="J615" s="36">
        <v>85.8</v>
      </c>
      <c r="K615" s="36">
        <v>138.80000000000001</v>
      </c>
      <c r="L615" s="36">
        <v>160.5</v>
      </c>
      <c r="M615" s="36">
        <v>229.3</v>
      </c>
      <c r="N615" s="4"/>
      <c r="O615" s="4"/>
      <c r="P615" s="4"/>
      <c r="Q615" s="4"/>
      <c r="R615" s="36" t="s">
        <v>596</v>
      </c>
      <c r="S615" s="36">
        <v>10940</v>
      </c>
      <c r="T615" s="36">
        <v>8789</v>
      </c>
      <c r="U615" s="36">
        <v>10345</v>
      </c>
      <c r="V615" s="36">
        <v>6297</v>
      </c>
      <c r="W615" s="14"/>
      <c r="X615" s="14"/>
      <c r="Y615" s="14"/>
      <c r="Z615" s="14"/>
      <c r="AA615" s="17">
        <v>10400.6</v>
      </c>
      <c r="AB615" s="17">
        <v>12490.47</v>
      </c>
      <c r="AC615" s="17">
        <v>15497.8</v>
      </c>
      <c r="AD615" s="17">
        <v>12882.6</v>
      </c>
      <c r="AE615" s="15" t="s">
        <v>48</v>
      </c>
      <c r="AF615" s="15" t="s">
        <v>48</v>
      </c>
      <c r="AG615" s="15" t="s">
        <v>48</v>
      </c>
      <c r="AH615" s="15" t="s">
        <v>48</v>
      </c>
      <c r="AI615" s="15" t="s">
        <v>48</v>
      </c>
      <c r="AJ615" s="15" t="s">
        <v>48</v>
      </c>
      <c r="AK615" s="15" t="s">
        <v>48</v>
      </c>
      <c r="AL615" s="15" t="s">
        <v>48</v>
      </c>
    </row>
    <row r="616" spans="2:38" s="24" customFormat="1" ht="58.5" customHeight="1" x14ac:dyDescent="0.25">
      <c r="B616" s="45">
        <v>557</v>
      </c>
      <c r="C616" s="45" t="s">
        <v>429</v>
      </c>
      <c r="D616" s="56" t="s">
        <v>597</v>
      </c>
      <c r="E616" s="56">
        <v>7017002707</v>
      </c>
      <c r="F616" s="56" t="s">
        <v>652</v>
      </c>
      <c r="G616" s="45">
        <v>100</v>
      </c>
      <c r="H616" s="56" t="s">
        <v>567</v>
      </c>
      <c r="I616" s="54" t="s">
        <v>580</v>
      </c>
      <c r="J616" s="36">
        <v>286.10000000000002</v>
      </c>
      <c r="K616" s="36">
        <v>440.4</v>
      </c>
      <c r="L616" s="36">
        <v>441.1</v>
      </c>
      <c r="M616" s="36">
        <v>431.3</v>
      </c>
      <c r="N616" s="4"/>
      <c r="O616" s="4"/>
      <c r="P616" s="4"/>
      <c r="Q616" s="4"/>
      <c r="R616" s="45" t="s">
        <v>506</v>
      </c>
      <c r="S616" s="36">
        <v>65329</v>
      </c>
      <c r="T616" s="36">
        <v>63776</v>
      </c>
      <c r="U616" s="36">
        <v>65154</v>
      </c>
      <c r="V616" s="36">
        <v>67108</v>
      </c>
      <c r="W616" s="14"/>
      <c r="X616" s="14"/>
      <c r="Y616" s="14"/>
      <c r="Z616" s="14"/>
      <c r="AA616" s="17">
        <v>16374</v>
      </c>
      <c r="AB616" s="17">
        <v>17343.3</v>
      </c>
      <c r="AC616" s="17">
        <v>18944.3</v>
      </c>
      <c r="AD616" s="17">
        <v>117721.5</v>
      </c>
      <c r="AE616" s="15" t="s">
        <v>48</v>
      </c>
      <c r="AF616" s="15" t="s">
        <v>48</v>
      </c>
      <c r="AG616" s="15" t="s">
        <v>48</v>
      </c>
      <c r="AH616" s="15" t="s">
        <v>48</v>
      </c>
      <c r="AI616" s="15" t="s">
        <v>48</v>
      </c>
      <c r="AJ616" s="15" t="s">
        <v>48</v>
      </c>
      <c r="AK616" s="15" t="s">
        <v>48</v>
      </c>
      <c r="AL616" s="15" t="s">
        <v>48</v>
      </c>
    </row>
    <row r="617" spans="2:38" s="24" customFormat="1" ht="58.5" customHeight="1" x14ac:dyDescent="0.25">
      <c r="B617" s="45">
        <v>558</v>
      </c>
      <c r="C617" s="56" t="s">
        <v>429</v>
      </c>
      <c r="D617" s="56" t="s">
        <v>598</v>
      </c>
      <c r="E617" s="56">
        <v>7005015606</v>
      </c>
      <c r="F617" s="56" t="s">
        <v>652</v>
      </c>
      <c r="G617" s="45">
        <v>100</v>
      </c>
      <c r="H617" s="56" t="s">
        <v>567</v>
      </c>
      <c r="I617" s="56" t="s">
        <v>599</v>
      </c>
      <c r="J617" s="36">
        <v>228.2</v>
      </c>
      <c r="K617" s="36">
        <v>372.3</v>
      </c>
      <c r="L617" s="36">
        <v>429.8</v>
      </c>
      <c r="M617" s="36">
        <v>540</v>
      </c>
      <c r="N617" s="4"/>
      <c r="O617" s="4"/>
      <c r="P617" s="4"/>
      <c r="Q617" s="4"/>
      <c r="R617" s="45" t="s">
        <v>506</v>
      </c>
      <c r="S617" s="36">
        <v>19795</v>
      </c>
      <c r="T617" s="36">
        <v>20847</v>
      </c>
      <c r="U617" s="36">
        <v>18976</v>
      </c>
      <c r="V617" s="36">
        <v>19000</v>
      </c>
      <c r="W617" s="4"/>
      <c r="X617" s="4"/>
      <c r="Y617" s="4"/>
      <c r="Z617" s="4"/>
      <c r="AA617" s="17">
        <v>52113.4</v>
      </c>
      <c r="AB617" s="17">
        <v>55675.5</v>
      </c>
      <c r="AC617" s="17">
        <v>76811.199999999997</v>
      </c>
      <c r="AD617" s="17">
        <v>15080.1</v>
      </c>
      <c r="AE617" s="15" t="s">
        <v>48</v>
      </c>
      <c r="AF617" s="15" t="s">
        <v>48</v>
      </c>
      <c r="AG617" s="15" t="s">
        <v>48</v>
      </c>
      <c r="AH617" s="15" t="s">
        <v>48</v>
      </c>
      <c r="AI617" s="15" t="s">
        <v>48</v>
      </c>
      <c r="AJ617" s="15" t="s">
        <v>48</v>
      </c>
      <c r="AK617" s="15" t="s">
        <v>48</v>
      </c>
      <c r="AL617" s="15" t="s">
        <v>48</v>
      </c>
    </row>
    <row r="618" spans="2:38" s="24" customFormat="1" ht="58.5" customHeight="1" x14ac:dyDescent="0.25">
      <c r="B618" s="45">
        <v>559</v>
      </c>
      <c r="C618" s="56" t="s">
        <v>429</v>
      </c>
      <c r="D618" s="56" t="s">
        <v>600</v>
      </c>
      <c r="E618" s="56">
        <v>7014044890</v>
      </c>
      <c r="F618" s="56" t="s">
        <v>652</v>
      </c>
      <c r="G618" s="45">
        <v>100</v>
      </c>
      <c r="H618" s="56" t="s">
        <v>567</v>
      </c>
      <c r="I618" s="54" t="s">
        <v>601</v>
      </c>
      <c r="J618" s="36">
        <v>838</v>
      </c>
      <c r="K618" s="36">
        <v>1181</v>
      </c>
      <c r="L618" s="36">
        <v>929.1</v>
      </c>
      <c r="M618" s="36">
        <v>0</v>
      </c>
      <c r="N618" s="4"/>
      <c r="O618" s="4"/>
      <c r="P618" s="4"/>
      <c r="Q618" s="4"/>
      <c r="R618" s="45" t="s">
        <v>506</v>
      </c>
      <c r="S618" s="36">
        <v>31326</v>
      </c>
      <c r="T618" s="36">
        <v>31870</v>
      </c>
      <c r="U618" s="36">
        <v>42352</v>
      </c>
      <c r="V618" s="36">
        <v>45430</v>
      </c>
      <c r="W618" s="14"/>
      <c r="X618" s="14"/>
      <c r="Y618" s="14"/>
      <c r="Z618" s="14"/>
      <c r="AA618" s="17">
        <v>580397</v>
      </c>
      <c r="AB618" s="17">
        <v>617810</v>
      </c>
      <c r="AC618" s="17">
        <v>839127</v>
      </c>
      <c r="AD618" s="17">
        <v>32982</v>
      </c>
      <c r="AE618" s="15" t="s">
        <v>48</v>
      </c>
      <c r="AF618" s="15" t="s">
        <v>48</v>
      </c>
      <c r="AG618" s="15" t="s">
        <v>48</v>
      </c>
      <c r="AH618" s="15" t="s">
        <v>48</v>
      </c>
      <c r="AI618" s="15" t="s">
        <v>48</v>
      </c>
      <c r="AJ618" s="15" t="s">
        <v>48</v>
      </c>
      <c r="AK618" s="15" t="s">
        <v>48</v>
      </c>
      <c r="AL618" s="15" t="s">
        <v>48</v>
      </c>
    </row>
    <row r="619" spans="2:38" s="24" customFormat="1" ht="58.5" customHeight="1" x14ac:dyDescent="0.25">
      <c r="B619" s="45">
        <v>560</v>
      </c>
      <c r="C619" s="56" t="s">
        <v>429</v>
      </c>
      <c r="D619" s="56" t="s">
        <v>602</v>
      </c>
      <c r="E619" s="56">
        <v>7015002758</v>
      </c>
      <c r="F619" s="56" t="s">
        <v>652</v>
      </c>
      <c r="G619" s="45">
        <v>100</v>
      </c>
      <c r="H619" s="56" t="s">
        <v>567</v>
      </c>
      <c r="I619" s="54" t="s">
        <v>603</v>
      </c>
      <c r="J619" s="36">
        <v>503.18</v>
      </c>
      <c r="K619" s="36">
        <v>641.27</v>
      </c>
      <c r="L619" s="36">
        <v>712.16</v>
      </c>
      <c r="M619" s="36">
        <v>522.66999999999996</v>
      </c>
      <c r="N619" s="4"/>
      <c r="O619" s="4"/>
      <c r="P619" s="4"/>
      <c r="Q619" s="4"/>
      <c r="R619" s="36" t="s">
        <v>506</v>
      </c>
      <c r="S619" s="36">
        <v>2229</v>
      </c>
      <c r="T619" s="36">
        <v>5545</v>
      </c>
      <c r="U619" s="36">
        <v>2379</v>
      </c>
      <c r="V619" s="36">
        <v>1586</v>
      </c>
      <c r="W619" s="14"/>
      <c r="X619" s="14"/>
      <c r="Y619" s="14"/>
      <c r="Z619" s="14"/>
      <c r="AA619" s="17">
        <v>104770.17</v>
      </c>
      <c r="AB619" s="17">
        <v>105955.96</v>
      </c>
      <c r="AC619" s="17">
        <v>111937.8</v>
      </c>
      <c r="AD619" s="17">
        <v>22911.54</v>
      </c>
      <c r="AE619" s="15" t="s">
        <v>48</v>
      </c>
      <c r="AF619" s="15" t="s">
        <v>48</v>
      </c>
      <c r="AG619" s="15" t="s">
        <v>48</v>
      </c>
      <c r="AH619" s="15" t="s">
        <v>48</v>
      </c>
      <c r="AI619" s="15" t="s">
        <v>48</v>
      </c>
      <c r="AJ619" s="15" t="s">
        <v>48</v>
      </c>
      <c r="AK619" s="15" t="s">
        <v>48</v>
      </c>
      <c r="AL619" s="15" t="s">
        <v>48</v>
      </c>
    </row>
    <row r="620" spans="2:38" s="24" customFormat="1" ht="58.5" customHeight="1" x14ac:dyDescent="0.25">
      <c r="B620" s="45">
        <v>561</v>
      </c>
      <c r="C620" s="56" t="s">
        <v>429</v>
      </c>
      <c r="D620" s="56" t="s">
        <v>604</v>
      </c>
      <c r="E620" s="56">
        <v>7016005938</v>
      </c>
      <c r="F620" s="56" t="s">
        <v>652</v>
      </c>
      <c r="G620" s="45">
        <v>100</v>
      </c>
      <c r="H620" s="56" t="s">
        <v>567</v>
      </c>
      <c r="I620" s="54" t="s">
        <v>605</v>
      </c>
      <c r="J620" s="36">
        <v>493.3</v>
      </c>
      <c r="K620" s="36">
        <v>632.5</v>
      </c>
      <c r="L620" s="36">
        <v>683.2</v>
      </c>
      <c r="M620" s="36">
        <v>945.5</v>
      </c>
      <c r="N620" s="4"/>
      <c r="O620" s="4"/>
      <c r="P620" s="4"/>
      <c r="Q620" s="4"/>
      <c r="R620" s="45" t="s">
        <v>506</v>
      </c>
      <c r="S620" s="36">
        <v>88927</v>
      </c>
      <c r="T620" s="36">
        <v>75475</v>
      </c>
      <c r="U620" s="36">
        <v>72524</v>
      </c>
      <c r="V620" s="36">
        <v>75700</v>
      </c>
      <c r="W620" s="4"/>
      <c r="X620" s="4"/>
      <c r="Y620" s="4"/>
      <c r="Z620" s="4"/>
      <c r="AA620" s="17">
        <v>160146.29999999999</v>
      </c>
      <c r="AB620" s="17">
        <v>164913.29999999999</v>
      </c>
      <c r="AC620" s="17">
        <v>186214.7</v>
      </c>
      <c r="AD620" s="17">
        <v>28331.7</v>
      </c>
      <c r="AE620" s="15" t="s">
        <v>48</v>
      </c>
      <c r="AF620" s="15" t="s">
        <v>48</v>
      </c>
      <c r="AG620" s="15" t="s">
        <v>48</v>
      </c>
      <c r="AH620" s="15" t="s">
        <v>48</v>
      </c>
      <c r="AI620" s="15" t="s">
        <v>48</v>
      </c>
      <c r="AJ620" s="15" t="s">
        <v>48</v>
      </c>
      <c r="AK620" s="15" t="s">
        <v>48</v>
      </c>
      <c r="AL620" s="15" t="s">
        <v>48</v>
      </c>
    </row>
    <row r="621" spans="2:38" s="24" customFormat="1" ht="58.5" customHeight="1" x14ac:dyDescent="0.25">
      <c r="B621" s="45">
        <v>562</v>
      </c>
      <c r="C621" s="56" t="s">
        <v>429</v>
      </c>
      <c r="D621" s="56" t="s">
        <v>606</v>
      </c>
      <c r="E621" s="56">
        <v>7023005022</v>
      </c>
      <c r="F621" s="56" t="s">
        <v>652</v>
      </c>
      <c r="G621" s="45">
        <v>100</v>
      </c>
      <c r="H621" s="56" t="s">
        <v>567</v>
      </c>
      <c r="I621" s="54" t="s">
        <v>607</v>
      </c>
      <c r="J621" s="36">
        <v>75.5</v>
      </c>
      <c r="K621" s="36">
        <v>125.1</v>
      </c>
      <c r="L621" s="36">
        <v>157.9</v>
      </c>
      <c r="M621" s="36">
        <v>210</v>
      </c>
      <c r="N621" s="4"/>
      <c r="O621" s="4"/>
      <c r="P621" s="4"/>
      <c r="Q621" s="4"/>
      <c r="R621" s="45" t="s">
        <v>506</v>
      </c>
      <c r="S621" s="36">
        <v>3883</v>
      </c>
      <c r="T621" s="36">
        <v>7718</v>
      </c>
      <c r="U621" s="36">
        <v>9223</v>
      </c>
      <c r="V621" s="36">
        <v>9022</v>
      </c>
      <c r="W621" s="14"/>
      <c r="X621" s="14"/>
      <c r="Y621" s="14"/>
      <c r="Z621" s="14"/>
      <c r="AA621" s="17">
        <v>27602.9</v>
      </c>
      <c r="AB621" s="17">
        <v>28491</v>
      </c>
      <c r="AC621" s="17">
        <v>20211.8</v>
      </c>
      <c r="AD621" s="17">
        <v>7549.4</v>
      </c>
      <c r="AE621" s="15" t="s">
        <v>48</v>
      </c>
      <c r="AF621" s="15" t="s">
        <v>48</v>
      </c>
      <c r="AG621" s="15" t="s">
        <v>48</v>
      </c>
      <c r="AH621" s="15" t="s">
        <v>48</v>
      </c>
      <c r="AI621" s="15" t="s">
        <v>48</v>
      </c>
      <c r="AJ621" s="15" t="s">
        <v>48</v>
      </c>
      <c r="AK621" s="15" t="s">
        <v>48</v>
      </c>
      <c r="AL621" s="15" t="s">
        <v>48</v>
      </c>
    </row>
    <row r="622" spans="2:38" s="24" customFormat="1" ht="58.5" customHeight="1" x14ac:dyDescent="0.25">
      <c r="B622" s="45">
        <v>563</v>
      </c>
      <c r="C622" s="56" t="s">
        <v>429</v>
      </c>
      <c r="D622" s="56" t="s">
        <v>608</v>
      </c>
      <c r="E622" s="56">
        <v>7022014627</v>
      </c>
      <c r="F622" s="56" t="s">
        <v>652</v>
      </c>
      <c r="G622" s="45">
        <v>100</v>
      </c>
      <c r="H622" s="56" t="s">
        <v>567</v>
      </c>
      <c r="I622" s="54" t="s">
        <v>609</v>
      </c>
      <c r="J622" s="36">
        <v>233.6</v>
      </c>
      <c r="K622" s="36">
        <v>378.9</v>
      </c>
      <c r="L622" s="36">
        <v>243.7</v>
      </c>
      <c r="M622" s="36">
        <v>313.39999999999998</v>
      </c>
      <c r="N622" s="4"/>
      <c r="O622" s="4"/>
      <c r="P622" s="4"/>
      <c r="Q622" s="4"/>
      <c r="R622" s="45" t="s">
        <v>506</v>
      </c>
      <c r="S622" s="36">
        <v>8983</v>
      </c>
      <c r="T622" s="36">
        <v>15319</v>
      </c>
      <c r="U622" s="36">
        <v>9257</v>
      </c>
      <c r="V622" s="36">
        <v>5615</v>
      </c>
      <c r="W622" s="14"/>
      <c r="X622" s="14"/>
      <c r="Y622" s="14"/>
      <c r="Z622" s="14"/>
      <c r="AA622" s="17">
        <v>178797.3</v>
      </c>
      <c r="AB622" s="17">
        <v>179594.9</v>
      </c>
      <c r="AC622" s="17">
        <v>32868.9</v>
      </c>
      <c r="AD622" s="17">
        <v>30640.5</v>
      </c>
      <c r="AE622" s="15" t="s">
        <v>48</v>
      </c>
      <c r="AF622" s="15" t="s">
        <v>48</v>
      </c>
      <c r="AG622" s="15" t="s">
        <v>48</v>
      </c>
      <c r="AH622" s="15" t="s">
        <v>48</v>
      </c>
      <c r="AI622" s="15" t="s">
        <v>48</v>
      </c>
      <c r="AJ622" s="15" t="s">
        <v>48</v>
      </c>
      <c r="AK622" s="15" t="s">
        <v>48</v>
      </c>
      <c r="AL622" s="15" t="s">
        <v>48</v>
      </c>
    </row>
    <row r="623" spans="2:38" s="24" customFormat="1" ht="58.5" customHeight="1" x14ac:dyDescent="0.25">
      <c r="B623" s="45">
        <v>564</v>
      </c>
      <c r="C623" s="56" t="s">
        <v>429</v>
      </c>
      <c r="D623" s="56" t="s">
        <v>610</v>
      </c>
      <c r="E623" s="56">
        <v>7017048469</v>
      </c>
      <c r="F623" s="56" t="s">
        <v>652</v>
      </c>
      <c r="G623" s="45">
        <v>100</v>
      </c>
      <c r="H623" s="56" t="s">
        <v>567</v>
      </c>
      <c r="I623" s="56" t="s">
        <v>611</v>
      </c>
      <c r="J623" s="56" t="s">
        <v>48</v>
      </c>
      <c r="K623" s="56" t="s">
        <v>48</v>
      </c>
      <c r="L623" s="56" t="s">
        <v>48</v>
      </c>
      <c r="M623" s="56" t="s">
        <v>48</v>
      </c>
      <c r="N623" s="54" t="s">
        <v>48</v>
      </c>
      <c r="O623" s="54" t="s">
        <v>48</v>
      </c>
      <c r="P623" s="54" t="s">
        <v>48</v>
      </c>
      <c r="Q623" s="54" t="s">
        <v>48</v>
      </c>
      <c r="R623" s="56" t="s">
        <v>506</v>
      </c>
      <c r="S623" s="36">
        <v>98588</v>
      </c>
      <c r="T623" s="36">
        <v>107850</v>
      </c>
      <c r="U623" s="36">
        <v>107021</v>
      </c>
      <c r="V623" s="36">
        <v>107500</v>
      </c>
      <c r="W623" s="56"/>
      <c r="X623" s="56"/>
      <c r="Y623" s="56"/>
      <c r="Z623" s="56"/>
      <c r="AA623" s="17">
        <v>1625482</v>
      </c>
      <c r="AB623" s="17">
        <v>1589642</v>
      </c>
      <c r="AC623" s="17">
        <v>29128.400000000001</v>
      </c>
      <c r="AD623" s="17">
        <v>27740</v>
      </c>
      <c r="AE623" s="15" t="s">
        <v>48</v>
      </c>
      <c r="AF623" s="15" t="s">
        <v>48</v>
      </c>
      <c r="AG623" s="15" t="s">
        <v>48</v>
      </c>
      <c r="AH623" s="15" t="s">
        <v>48</v>
      </c>
      <c r="AI623" s="15" t="s">
        <v>48</v>
      </c>
      <c r="AJ623" s="15" t="s">
        <v>48</v>
      </c>
      <c r="AK623" s="15" t="s">
        <v>48</v>
      </c>
      <c r="AL623" s="15" t="s">
        <v>48</v>
      </c>
    </row>
    <row r="624" spans="2:38" s="24" customFormat="1" ht="58.5" customHeight="1" x14ac:dyDescent="0.25">
      <c r="B624" s="45">
        <v>565</v>
      </c>
      <c r="C624" s="56" t="s">
        <v>429</v>
      </c>
      <c r="D624" s="54" t="s">
        <v>612</v>
      </c>
      <c r="E624" s="45">
        <v>7014009609</v>
      </c>
      <c r="F624" s="56" t="s">
        <v>652</v>
      </c>
      <c r="G624" s="45">
        <v>100</v>
      </c>
      <c r="H624" s="56" t="s">
        <v>567</v>
      </c>
      <c r="I624" s="56" t="s">
        <v>613</v>
      </c>
      <c r="J624" s="36">
        <v>4825</v>
      </c>
      <c r="K624" s="36">
        <v>5421</v>
      </c>
      <c r="L624" s="36">
        <v>4936</v>
      </c>
      <c r="M624" s="36">
        <v>5500</v>
      </c>
      <c r="N624" s="4" t="s">
        <v>48</v>
      </c>
      <c r="O624" s="4" t="s">
        <v>48</v>
      </c>
      <c r="P624" s="4" t="s">
        <v>48</v>
      </c>
      <c r="Q624" s="4" t="s">
        <v>48</v>
      </c>
      <c r="R624" s="45" t="s">
        <v>506</v>
      </c>
      <c r="S624" s="36">
        <v>258480</v>
      </c>
      <c r="T624" s="36">
        <v>249864</v>
      </c>
      <c r="U624" s="36">
        <v>215400</v>
      </c>
      <c r="V624" s="36">
        <v>215400</v>
      </c>
      <c r="W624" s="14" t="s">
        <v>48</v>
      </c>
      <c r="X624" s="14" t="s">
        <v>48</v>
      </c>
      <c r="Y624" s="14" t="s">
        <v>48</v>
      </c>
      <c r="Z624" s="14" t="s">
        <v>48</v>
      </c>
      <c r="AA624" s="17">
        <v>36075</v>
      </c>
      <c r="AB624" s="17">
        <v>43135</v>
      </c>
      <c r="AC624" s="17">
        <v>44008</v>
      </c>
      <c r="AD624" s="17">
        <v>75479</v>
      </c>
      <c r="AE624" s="15" t="s">
        <v>48</v>
      </c>
      <c r="AF624" s="15" t="s">
        <v>48</v>
      </c>
      <c r="AG624" s="15" t="s">
        <v>48</v>
      </c>
      <c r="AH624" s="15" t="s">
        <v>48</v>
      </c>
      <c r="AI624" s="15" t="s">
        <v>48</v>
      </c>
      <c r="AJ624" s="15" t="s">
        <v>48</v>
      </c>
      <c r="AK624" s="15" t="s">
        <v>48</v>
      </c>
      <c r="AL624" s="15" t="s">
        <v>48</v>
      </c>
    </row>
    <row r="625" spans="2:38" s="24" customFormat="1" ht="58.5" customHeight="1" x14ac:dyDescent="0.25">
      <c r="B625" s="45">
        <v>566</v>
      </c>
      <c r="C625" s="56" t="s">
        <v>429</v>
      </c>
      <c r="D625" s="56" t="s">
        <v>614</v>
      </c>
      <c r="E625" s="56">
        <v>7007005057</v>
      </c>
      <c r="F625" s="56" t="s">
        <v>652</v>
      </c>
      <c r="G625" s="45">
        <v>100</v>
      </c>
      <c r="H625" s="56" t="s">
        <v>567</v>
      </c>
      <c r="I625" s="54" t="s">
        <v>615</v>
      </c>
      <c r="J625" s="36">
        <v>10530</v>
      </c>
      <c r="K625" s="36">
        <v>9608</v>
      </c>
      <c r="L625" s="36">
        <v>9867</v>
      </c>
      <c r="M625" s="36">
        <v>9641</v>
      </c>
      <c r="N625" s="4"/>
      <c r="O625" s="4" t="s">
        <v>48</v>
      </c>
      <c r="P625" s="4" t="s">
        <v>48</v>
      </c>
      <c r="Q625" s="4" t="s">
        <v>48</v>
      </c>
      <c r="R625" s="45" t="s">
        <v>506</v>
      </c>
      <c r="S625" s="36">
        <v>10530</v>
      </c>
      <c r="T625" s="36">
        <v>9608</v>
      </c>
      <c r="U625" s="36">
        <v>9867</v>
      </c>
      <c r="V625" s="36">
        <v>9641</v>
      </c>
      <c r="W625" s="14" t="s">
        <v>48</v>
      </c>
      <c r="X625" s="14" t="s">
        <v>48</v>
      </c>
      <c r="Y625" s="14" t="s">
        <v>48</v>
      </c>
      <c r="Z625" s="14" t="s">
        <v>48</v>
      </c>
      <c r="AA625" s="17">
        <v>40670</v>
      </c>
      <c r="AB625" s="17">
        <v>39981</v>
      </c>
      <c r="AC625" s="17">
        <v>43338</v>
      </c>
      <c r="AD625" s="17">
        <v>44111</v>
      </c>
      <c r="AE625" s="15" t="s">
        <v>48</v>
      </c>
      <c r="AF625" s="15" t="s">
        <v>48</v>
      </c>
      <c r="AG625" s="15" t="s">
        <v>48</v>
      </c>
      <c r="AH625" s="15" t="s">
        <v>48</v>
      </c>
      <c r="AI625" s="15" t="s">
        <v>48</v>
      </c>
      <c r="AJ625" s="15" t="s">
        <v>48</v>
      </c>
      <c r="AK625" s="15" t="s">
        <v>48</v>
      </c>
      <c r="AL625" s="15" t="s">
        <v>48</v>
      </c>
    </row>
    <row r="626" spans="2:38" s="24" customFormat="1" ht="58.5" customHeight="1" x14ac:dyDescent="0.25">
      <c r="B626" s="45">
        <v>567</v>
      </c>
      <c r="C626" s="56" t="s">
        <v>429</v>
      </c>
      <c r="D626" s="56" t="s">
        <v>616</v>
      </c>
      <c r="E626" s="56">
        <v>7001002236</v>
      </c>
      <c r="F626" s="56" t="s">
        <v>652</v>
      </c>
      <c r="G626" s="45">
        <v>100</v>
      </c>
      <c r="H626" s="56" t="s">
        <v>567</v>
      </c>
      <c r="I626" s="54" t="s">
        <v>617</v>
      </c>
      <c r="J626" s="36">
        <f>3685821.34/1000</f>
        <v>3685.82134</v>
      </c>
      <c r="K626" s="36">
        <f>3722683.09/1000</f>
        <v>3722.68309</v>
      </c>
      <c r="L626" s="36">
        <f>3425654.7/1000</f>
        <v>3425.6547</v>
      </c>
      <c r="M626" s="36">
        <f>3459187/1000</f>
        <v>3459.1869999999999</v>
      </c>
      <c r="N626" s="4"/>
      <c r="O626" s="4"/>
      <c r="P626" s="4"/>
      <c r="Q626" s="4"/>
      <c r="R626" s="36" t="s">
        <v>506</v>
      </c>
      <c r="S626" s="32">
        <v>137972</v>
      </c>
      <c r="T626" s="36">
        <v>168378</v>
      </c>
      <c r="U626" s="45">
        <v>106142</v>
      </c>
      <c r="V626" s="36">
        <v>75623</v>
      </c>
      <c r="W626" s="14"/>
      <c r="X626" s="14"/>
      <c r="Y626" s="14"/>
      <c r="Z626" s="14"/>
      <c r="AA626" s="17">
        <f>13730238/1000</f>
        <v>13730.237999999999</v>
      </c>
      <c r="AB626" s="17">
        <f>14364120/1000</f>
        <v>14364.12</v>
      </c>
      <c r="AC626" s="17">
        <f>14923580/1000</f>
        <v>14923.58</v>
      </c>
      <c r="AD626" s="17">
        <f>14931880/1000</f>
        <v>14931.88</v>
      </c>
      <c r="AE626" s="15" t="s">
        <v>48</v>
      </c>
      <c r="AF626" s="15" t="s">
        <v>48</v>
      </c>
      <c r="AG626" s="15" t="s">
        <v>48</v>
      </c>
      <c r="AH626" s="15" t="s">
        <v>48</v>
      </c>
      <c r="AI626" s="15" t="s">
        <v>48</v>
      </c>
      <c r="AJ626" s="15" t="s">
        <v>48</v>
      </c>
      <c r="AK626" s="15" t="s">
        <v>48</v>
      </c>
      <c r="AL626" s="15" t="s">
        <v>48</v>
      </c>
    </row>
    <row r="627" spans="2:38" s="24" customFormat="1" ht="58.5" customHeight="1" x14ac:dyDescent="0.25">
      <c r="B627" s="45">
        <v>568</v>
      </c>
      <c r="C627" s="56" t="s">
        <v>429</v>
      </c>
      <c r="D627" s="56" t="s">
        <v>618</v>
      </c>
      <c r="E627" s="56">
        <v>7014005146</v>
      </c>
      <c r="F627" s="56" t="s">
        <v>652</v>
      </c>
      <c r="G627" s="45">
        <v>100</v>
      </c>
      <c r="H627" s="56" t="s">
        <v>567</v>
      </c>
      <c r="I627" s="56" t="s">
        <v>619</v>
      </c>
      <c r="J627" s="18">
        <v>16304.3</v>
      </c>
      <c r="K627" s="18">
        <v>16699</v>
      </c>
      <c r="L627" s="18">
        <v>16190.4</v>
      </c>
      <c r="M627" s="18">
        <v>16500</v>
      </c>
      <c r="N627" s="45"/>
      <c r="O627" s="45"/>
      <c r="P627" s="45"/>
      <c r="Q627" s="45"/>
      <c r="R627" s="36" t="s">
        <v>506</v>
      </c>
      <c r="S627" s="14">
        <v>796999</v>
      </c>
      <c r="T627" s="14">
        <v>705837</v>
      </c>
      <c r="U627" s="14">
        <v>805071</v>
      </c>
      <c r="V627" s="14">
        <v>830278</v>
      </c>
      <c r="W627" s="36"/>
      <c r="X627" s="36"/>
      <c r="Y627" s="36"/>
      <c r="Z627" s="36"/>
      <c r="AA627" s="17">
        <v>45499.24</v>
      </c>
      <c r="AB627" s="17">
        <v>46280.05</v>
      </c>
      <c r="AC627" s="17">
        <v>49190.12</v>
      </c>
      <c r="AD627" s="17">
        <v>49162.22</v>
      </c>
      <c r="AE627" s="15" t="s">
        <v>48</v>
      </c>
      <c r="AF627" s="15" t="s">
        <v>48</v>
      </c>
      <c r="AG627" s="15" t="s">
        <v>48</v>
      </c>
      <c r="AH627" s="15" t="s">
        <v>48</v>
      </c>
      <c r="AI627" s="15" t="s">
        <v>48</v>
      </c>
      <c r="AJ627" s="15" t="s">
        <v>48</v>
      </c>
      <c r="AK627" s="15" t="s">
        <v>48</v>
      </c>
      <c r="AL627" s="15" t="s">
        <v>48</v>
      </c>
    </row>
    <row r="628" spans="2:38" s="24" customFormat="1" ht="58.5" customHeight="1" x14ac:dyDescent="0.25">
      <c r="B628" s="45">
        <v>569</v>
      </c>
      <c r="C628" s="56" t="s">
        <v>429</v>
      </c>
      <c r="D628" s="56" t="s">
        <v>620</v>
      </c>
      <c r="E628" s="56">
        <v>7024008812</v>
      </c>
      <c r="F628" s="56" t="s">
        <v>652</v>
      </c>
      <c r="G628" s="45">
        <v>100</v>
      </c>
      <c r="H628" s="56" t="s">
        <v>567</v>
      </c>
      <c r="I628" s="56" t="s">
        <v>621</v>
      </c>
      <c r="J628" s="18">
        <v>19115.7</v>
      </c>
      <c r="K628" s="18">
        <v>20340</v>
      </c>
      <c r="L628" s="36">
        <v>20009.03</v>
      </c>
      <c r="M628" s="18">
        <v>20400</v>
      </c>
      <c r="N628" s="4"/>
      <c r="O628" s="4"/>
      <c r="P628" s="4"/>
      <c r="Q628" s="4"/>
      <c r="R628" s="45" t="s">
        <v>506</v>
      </c>
      <c r="S628" s="18">
        <v>19115.7</v>
      </c>
      <c r="T628" s="18">
        <v>20340</v>
      </c>
      <c r="U628" s="36">
        <v>20009.03</v>
      </c>
      <c r="V628" s="18">
        <v>20400</v>
      </c>
      <c r="W628" s="14"/>
      <c r="X628" s="14"/>
      <c r="Y628" s="14"/>
      <c r="Z628" s="14"/>
      <c r="AA628" s="17">
        <v>35095.18</v>
      </c>
      <c r="AB628" s="17">
        <v>36200.54</v>
      </c>
      <c r="AC628" s="17">
        <v>38516.800000000003</v>
      </c>
      <c r="AD628" s="17">
        <v>41846</v>
      </c>
      <c r="AE628" s="15" t="s">
        <v>48</v>
      </c>
      <c r="AF628" s="15" t="s">
        <v>48</v>
      </c>
      <c r="AG628" s="15" t="s">
        <v>48</v>
      </c>
      <c r="AH628" s="15" t="s">
        <v>48</v>
      </c>
      <c r="AI628" s="15" t="s">
        <v>48</v>
      </c>
      <c r="AJ628" s="15" t="s">
        <v>48</v>
      </c>
      <c r="AK628" s="15" t="s">
        <v>48</v>
      </c>
      <c r="AL628" s="15" t="s">
        <v>48</v>
      </c>
    </row>
    <row r="629" spans="2:38" s="24" customFormat="1" ht="58.5" customHeight="1" x14ac:dyDescent="0.25">
      <c r="B629" s="45">
        <v>570</v>
      </c>
      <c r="C629" s="56" t="s">
        <v>429</v>
      </c>
      <c r="D629" s="56" t="s">
        <v>622</v>
      </c>
      <c r="E629" s="56">
        <v>7015002187</v>
      </c>
      <c r="F629" s="56" t="s">
        <v>652</v>
      </c>
      <c r="G629" s="45">
        <v>100</v>
      </c>
      <c r="H629" s="56" t="s">
        <v>567</v>
      </c>
      <c r="I629" s="54" t="s">
        <v>623</v>
      </c>
      <c r="J629" s="36">
        <v>5373.4</v>
      </c>
      <c r="K629" s="36">
        <v>5962.2</v>
      </c>
      <c r="L629" s="36">
        <v>5995.3</v>
      </c>
      <c r="M629" s="36">
        <v>6016.5</v>
      </c>
      <c r="N629" s="45"/>
      <c r="O629" s="45"/>
      <c r="P629" s="45"/>
      <c r="Q629" s="45"/>
      <c r="R629" s="36" t="s">
        <v>506</v>
      </c>
      <c r="S629" s="36">
        <v>283885</v>
      </c>
      <c r="T629" s="36">
        <v>190790</v>
      </c>
      <c r="U629" s="36">
        <v>181247</v>
      </c>
      <c r="V629" s="36">
        <v>285383</v>
      </c>
      <c r="W629" s="36"/>
      <c r="X629" s="36"/>
      <c r="Y629" s="36"/>
      <c r="Z629" s="36"/>
      <c r="AA629" s="17">
        <v>17158</v>
      </c>
      <c r="AB629" s="17">
        <v>17876.7</v>
      </c>
      <c r="AC629" s="17">
        <v>19362.400000000001</v>
      </c>
      <c r="AD629" s="17">
        <v>19871.400000000001</v>
      </c>
      <c r="AE629" s="15" t="s">
        <v>48</v>
      </c>
      <c r="AF629" s="15" t="s">
        <v>48</v>
      </c>
      <c r="AG629" s="15" t="s">
        <v>48</v>
      </c>
      <c r="AH629" s="15" t="s">
        <v>48</v>
      </c>
      <c r="AI629" s="15" t="s">
        <v>48</v>
      </c>
      <c r="AJ629" s="15" t="s">
        <v>48</v>
      </c>
      <c r="AK629" s="15" t="s">
        <v>48</v>
      </c>
      <c r="AL629" s="15" t="s">
        <v>48</v>
      </c>
    </row>
    <row r="630" spans="2:38" s="24" customFormat="1" ht="58.5" customHeight="1" x14ac:dyDescent="0.25">
      <c r="B630" s="45">
        <v>571</v>
      </c>
      <c r="C630" s="56" t="s">
        <v>429</v>
      </c>
      <c r="D630" s="56" t="s">
        <v>624</v>
      </c>
      <c r="E630" s="56">
        <v>7010002218</v>
      </c>
      <c r="F630" s="56" t="s">
        <v>652</v>
      </c>
      <c r="G630" s="45">
        <v>100</v>
      </c>
      <c r="H630" s="56" t="s">
        <v>567</v>
      </c>
      <c r="I630" s="54" t="s">
        <v>623</v>
      </c>
      <c r="J630" s="36">
        <v>5796.7</v>
      </c>
      <c r="K630" s="36">
        <v>6370</v>
      </c>
      <c r="L630" s="36">
        <v>6162.2</v>
      </c>
      <c r="M630" s="36">
        <v>6542</v>
      </c>
      <c r="N630" s="4"/>
      <c r="O630" s="4"/>
      <c r="P630" s="4"/>
      <c r="Q630" s="4"/>
      <c r="R630" s="36" t="s">
        <v>506</v>
      </c>
      <c r="S630" s="36">
        <v>276105</v>
      </c>
      <c r="T630" s="36">
        <v>379405</v>
      </c>
      <c r="U630" s="36">
        <v>263949</v>
      </c>
      <c r="V630" s="36">
        <v>255484</v>
      </c>
      <c r="W630" s="14"/>
      <c r="X630" s="14"/>
      <c r="Y630" s="14"/>
      <c r="Z630" s="14"/>
      <c r="AA630" s="17">
        <v>20387</v>
      </c>
      <c r="AB630" s="17">
        <v>24296</v>
      </c>
      <c r="AC630" s="17">
        <v>34339.199999999997</v>
      </c>
      <c r="AD630" s="17">
        <v>29430.400000000001</v>
      </c>
      <c r="AE630" s="15" t="s">
        <v>48</v>
      </c>
      <c r="AF630" s="15" t="s">
        <v>48</v>
      </c>
      <c r="AG630" s="15" t="s">
        <v>48</v>
      </c>
      <c r="AH630" s="15" t="s">
        <v>48</v>
      </c>
      <c r="AI630" s="15" t="s">
        <v>48</v>
      </c>
      <c r="AJ630" s="15" t="s">
        <v>48</v>
      </c>
      <c r="AK630" s="15" t="s">
        <v>48</v>
      </c>
      <c r="AL630" s="15" t="s">
        <v>48</v>
      </c>
    </row>
    <row r="631" spans="2:38" s="24" customFormat="1" ht="58.5" customHeight="1" x14ac:dyDescent="0.25">
      <c r="B631" s="45">
        <v>572</v>
      </c>
      <c r="C631" s="56" t="s">
        <v>429</v>
      </c>
      <c r="D631" s="56" t="s">
        <v>625</v>
      </c>
      <c r="E631" s="56">
        <v>7003001661</v>
      </c>
      <c r="F631" s="56" t="s">
        <v>652</v>
      </c>
      <c r="G631" s="45">
        <v>100</v>
      </c>
      <c r="H631" s="56" t="s">
        <v>567</v>
      </c>
      <c r="I631" s="54" t="s">
        <v>626</v>
      </c>
      <c r="J631" s="36">
        <v>6663</v>
      </c>
      <c r="K631" s="36">
        <v>7212</v>
      </c>
      <c r="L631" s="36">
        <v>6809</v>
      </c>
      <c r="M631" s="36">
        <v>7000</v>
      </c>
      <c r="N631" s="4"/>
      <c r="O631" s="4"/>
      <c r="P631" s="4"/>
      <c r="Q631" s="4"/>
      <c r="R631" s="45" t="s">
        <v>506</v>
      </c>
      <c r="S631" s="36">
        <v>149768</v>
      </c>
      <c r="T631" s="36">
        <v>263051</v>
      </c>
      <c r="U631" s="36">
        <v>283801</v>
      </c>
      <c r="V631" s="36">
        <v>126645</v>
      </c>
      <c r="W631" s="14"/>
      <c r="X631" s="14"/>
      <c r="Y631" s="14"/>
      <c r="Z631" s="14"/>
      <c r="AA631" s="17">
        <v>23236</v>
      </c>
      <c r="AB631" s="17">
        <v>24069</v>
      </c>
      <c r="AC631" s="17">
        <v>26137</v>
      </c>
      <c r="AD631" s="17">
        <v>26145</v>
      </c>
      <c r="AE631" s="15" t="s">
        <v>48</v>
      </c>
      <c r="AF631" s="15" t="s">
        <v>48</v>
      </c>
      <c r="AG631" s="15" t="s">
        <v>48</v>
      </c>
      <c r="AH631" s="15" t="s">
        <v>48</v>
      </c>
      <c r="AI631" s="15" t="s">
        <v>48</v>
      </c>
      <c r="AJ631" s="15" t="s">
        <v>48</v>
      </c>
      <c r="AK631" s="15" t="s">
        <v>48</v>
      </c>
      <c r="AL631" s="15" t="s">
        <v>48</v>
      </c>
    </row>
    <row r="632" spans="2:38" s="24" customFormat="1" ht="58.5" customHeight="1" x14ac:dyDescent="0.25">
      <c r="B632" s="45">
        <v>573</v>
      </c>
      <c r="C632" s="56" t="s">
        <v>429</v>
      </c>
      <c r="D632" s="56" t="s">
        <v>627</v>
      </c>
      <c r="E632" s="56">
        <v>7017010659</v>
      </c>
      <c r="F632" s="56" t="s">
        <v>652</v>
      </c>
      <c r="G632" s="45">
        <v>100</v>
      </c>
      <c r="H632" s="56" t="s">
        <v>567</v>
      </c>
      <c r="I632" s="54" t="s">
        <v>628</v>
      </c>
      <c r="J632" s="36">
        <v>258.7</v>
      </c>
      <c r="K632" s="36">
        <v>302.7</v>
      </c>
      <c r="L632" s="36">
        <v>49.2</v>
      </c>
      <c r="M632" s="36">
        <v>0</v>
      </c>
      <c r="N632" s="4"/>
      <c r="O632" s="4"/>
      <c r="P632" s="4"/>
      <c r="Q632" s="4"/>
      <c r="R632" s="45" t="s">
        <v>629</v>
      </c>
      <c r="S632" s="36">
        <v>162456</v>
      </c>
      <c r="T632" s="36">
        <v>132071</v>
      </c>
      <c r="U632" s="36">
        <v>99382</v>
      </c>
      <c r="V632" s="36">
        <v>99000</v>
      </c>
      <c r="W632" s="14"/>
      <c r="X632" s="14"/>
      <c r="Y632" s="14"/>
      <c r="Z632" s="14"/>
      <c r="AA632" s="17">
        <v>17097.7</v>
      </c>
      <c r="AB632" s="17">
        <v>18250.8</v>
      </c>
      <c r="AC632" s="17">
        <v>20827.099999999999</v>
      </c>
      <c r="AD632" s="17">
        <v>23295.8</v>
      </c>
      <c r="AE632" s="15" t="s">
        <v>48</v>
      </c>
      <c r="AF632" s="15" t="s">
        <v>48</v>
      </c>
      <c r="AG632" s="15" t="s">
        <v>48</v>
      </c>
      <c r="AH632" s="15" t="s">
        <v>48</v>
      </c>
      <c r="AI632" s="15" t="s">
        <v>48</v>
      </c>
      <c r="AJ632" s="15" t="s">
        <v>48</v>
      </c>
      <c r="AK632" s="15" t="s">
        <v>48</v>
      </c>
      <c r="AL632" s="15" t="s">
        <v>48</v>
      </c>
    </row>
    <row r="633" spans="2:38" s="24" customFormat="1" ht="58.5" customHeight="1" x14ac:dyDescent="0.25">
      <c r="B633" s="45">
        <v>574</v>
      </c>
      <c r="C633" s="56" t="s">
        <v>429</v>
      </c>
      <c r="D633" s="56" t="s">
        <v>630</v>
      </c>
      <c r="E633" s="56">
        <v>7012001273</v>
      </c>
      <c r="F633" s="56" t="s">
        <v>652</v>
      </c>
      <c r="G633" s="45">
        <v>100</v>
      </c>
      <c r="H633" s="56" t="s">
        <v>567</v>
      </c>
      <c r="I633" s="200" t="s">
        <v>631</v>
      </c>
      <c r="J633" s="201"/>
      <c r="K633" s="201"/>
      <c r="L633" s="201"/>
      <c r="M633" s="201"/>
      <c r="N633" s="201"/>
      <c r="O633" s="201"/>
      <c r="P633" s="201"/>
      <c r="Q633" s="201"/>
      <c r="R633" s="201"/>
      <c r="S633" s="201"/>
      <c r="T633" s="201"/>
      <c r="U633" s="201"/>
      <c r="V633" s="201"/>
      <c r="W633" s="201"/>
      <c r="X633" s="201"/>
      <c r="Y633" s="201"/>
      <c r="Z633" s="201"/>
      <c r="AA633" s="201"/>
      <c r="AB633" s="201"/>
      <c r="AC633" s="201"/>
      <c r="AD633" s="201"/>
      <c r="AE633" s="201"/>
      <c r="AF633" s="201"/>
      <c r="AG633" s="201"/>
      <c r="AH633" s="201"/>
      <c r="AI633" s="201"/>
      <c r="AJ633" s="201"/>
      <c r="AK633" s="201"/>
      <c r="AL633" s="202"/>
    </row>
    <row r="634" spans="2:38" s="24" customFormat="1" ht="58.5" customHeight="1" x14ac:dyDescent="0.25">
      <c r="B634" s="45">
        <v>575</v>
      </c>
      <c r="C634" s="56" t="s">
        <v>429</v>
      </c>
      <c r="D634" s="56" t="s">
        <v>632</v>
      </c>
      <c r="E634" s="56">
        <v>7024012488</v>
      </c>
      <c r="F634" s="56" t="s">
        <v>652</v>
      </c>
      <c r="G634" s="45">
        <v>100</v>
      </c>
      <c r="H634" s="56" t="s">
        <v>567</v>
      </c>
      <c r="I634" s="54" t="s">
        <v>607</v>
      </c>
      <c r="J634" s="21">
        <v>2066</v>
      </c>
      <c r="K634" s="21">
        <v>2565</v>
      </c>
      <c r="L634" s="21">
        <v>1793</v>
      </c>
      <c r="M634" s="21">
        <v>2459</v>
      </c>
      <c r="N634" s="4"/>
      <c r="O634" s="4"/>
      <c r="P634" s="4"/>
      <c r="Q634" s="4"/>
      <c r="R634" s="45" t="s">
        <v>596</v>
      </c>
      <c r="S634" s="21">
        <v>357098</v>
      </c>
      <c r="T634" s="21">
        <v>470991</v>
      </c>
      <c r="U634" s="21">
        <v>170372</v>
      </c>
      <c r="V634" s="21">
        <v>163980</v>
      </c>
      <c r="W634" s="14"/>
      <c r="X634" s="14"/>
      <c r="Y634" s="14"/>
      <c r="Z634" s="14"/>
      <c r="AA634" s="17">
        <v>35742</v>
      </c>
      <c r="AB634" s="17">
        <v>36880</v>
      </c>
      <c r="AC634" s="17">
        <v>38417</v>
      </c>
      <c r="AD634" s="17">
        <v>39585</v>
      </c>
      <c r="AE634" s="15" t="s">
        <v>48</v>
      </c>
      <c r="AF634" s="15" t="s">
        <v>48</v>
      </c>
      <c r="AG634" s="15" t="s">
        <v>48</v>
      </c>
      <c r="AH634" s="15" t="s">
        <v>48</v>
      </c>
      <c r="AI634" s="15" t="s">
        <v>48</v>
      </c>
      <c r="AJ634" s="15" t="s">
        <v>48</v>
      </c>
      <c r="AK634" s="15" t="s">
        <v>48</v>
      </c>
      <c r="AL634" s="15" t="s">
        <v>48</v>
      </c>
    </row>
    <row r="635" spans="2:38" s="24" customFormat="1" ht="58.5" customHeight="1" x14ac:dyDescent="0.25">
      <c r="B635" s="45">
        <v>576</v>
      </c>
      <c r="C635" s="56" t="s">
        <v>429</v>
      </c>
      <c r="D635" s="56" t="s">
        <v>633</v>
      </c>
      <c r="E635" s="56">
        <v>7018016082</v>
      </c>
      <c r="F635" s="56" t="s">
        <v>652</v>
      </c>
      <c r="G635" s="45">
        <v>100</v>
      </c>
      <c r="H635" s="56" t="s">
        <v>567</v>
      </c>
      <c r="I635" s="54" t="s">
        <v>634</v>
      </c>
      <c r="J635" s="36">
        <v>13783.8</v>
      </c>
      <c r="K635" s="36">
        <v>17427.2</v>
      </c>
      <c r="L635" s="36">
        <v>9025.4</v>
      </c>
      <c r="M635" s="36">
        <v>11520</v>
      </c>
      <c r="N635" s="4"/>
      <c r="O635" s="4"/>
      <c r="P635" s="4"/>
      <c r="Q635" s="4"/>
      <c r="R635" s="45" t="s">
        <v>506</v>
      </c>
      <c r="S635" s="36">
        <v>433132</v>
      </c>
      <c r="T635" s="36">
        <v>533294</v>
      </c>
      <c r="U635" s="36">
        <v>529146</v>
      </c>
      <c r="V635" s="36">
        <v>815000</v>
      </c>
      <c r="W635" s="14"/>
      <c r="X635" s="14"/>
      <c r="Y635" s="14"/>
      <c r="Z635" s="14"/>
      <c r="AA635" s="17">
        <v>92725</v>
      </c>
      <c r="AB635" s="17">
        <v>95069.8</v>
      </c>
      <c r="AC635" s="17">
        <v>97295.7</v>
      </c>
      <c r="AD635" s="17">
        <v>119064.8</v>
      </c>
      <c r="AE635" s="15" t="s">
        <v>48</v>
      </c>
      <c r="AF635" s="15" t="s">
        <v>48</v>
      </c>
      <c r="AG635" s="15" t="s">
        <v>48</v>
      </c>
      <c r="AH635" s="15" t="s">
        <v>48</v>
      </c>
      <c r="AI635" s="15" t="s">
        <v>48</v>
      </c>
      <c r="AJ635" s="15" t="s">
        <v>48</v>
      </c>
      <c r="AK635" s="15" t="s">
        <v>48</v>
      </c>
      <c r="AL635" s="15" t="s">
        <v>48</v>
      </c>
    </row>
    <row r="636" spans="2:38" s="24" customFormat="1" ht="58.5" customHeight="1" x14ac:dyDescent="0.25">
      <c r="B636" s="45">
        <v>577</v>
      </c>
      <c r="C636" s="56" t="s">
        <v>429</v>
      </c>
      <c r="D636" s="56" t="s">
        <v>635</v>
      </c>
      <c r="E636" s="45">
        <v>7016001098</v>
      </c>
      <c r="F636" s="56" t="s">
        <v>652</v>
      </c>
      <c r="G636" s="45">
        <v>100</v>
      </c>
      <c r="H636" s="56" t="s">
        <v>567</v>
      </c>
      <c r="I636" s="54" t="s">
        <v>626</v>
      </c>
      <c r="J636" s="4">
        <v>67598.850000000006</v>
      </c>
      <c r="K636" s="36">
        <v>72726.34</v>
      </c>
      <c r="L636" s="36">
        <v>74406.14</v>
      </c>
      <c r="M636" s="36">
        <v>71737.86</v>
      </c>
      <c r="N636" s="4"/>
      <c r="O636" s="4"/>
      <c r="P636" s="4"/>
      <c r="Q636" s="4"/>
      <c r="R636" s="45" t="s">
        <v>506</v>
      </c>
      <c r="S636" s="4">
        <v>176058</v>
      </c>
      <c r="T636" s="4">
        <v>178536</v>
      </c>
      <c r="U636" s="4">
        <v>170691</v>
      </c>
      <c r="V636" s="4">
        <v>157500</v>
      </c>
      <c r="W636" s="14"/>
      <c r="X636" s="14"/>
      <c r="Y636" s="14"/>
      <c r="Z636" s="14"/>
      <c r="AA636" s="41">
        <v>209986.67</v>
      </c>
      <c r="AB636" s="41">
        <v>223224.22</v>
      </c>
      <c r="AC636" s="41">
        <v>233118.64</v>
      </c>
      <c r="AD636" s="41">
        <v>220837.44</v>
      </c>
      <c r="AE636" s="15" t="s">
        <v>48</v>
      </c>
      <c r="AF636" s="15" t="s">
        <v>48</v>
      </c>
      <c r="AG636" s="15" t="s">
        <v>48</v>
      </c>
      <c r="AH636" s="15" t="s">
        <v>48</v>
      </c>
      <c r="AI636" s="15" t="s">
        <v>48</v>
      </c>
      <c r="AJ636" s="15" t="s">
        <v>48</v>
      </c>
      <c r="AK636" s="15" t="s">
        <v>48</v>
      </c>
      <c r="AL636" s="15" t="s">
        <v>48</v>
      </c>
    </row>
    <row r="637" spans="2:38" s="24" customFormat="1" ht="58.5" customHeight="1" x14ac:dyDescent="0.25">
      <c r="B637" s="45">
        <v>578</v>
      </c>
      <c r="C637" s="56" t="s">
        <v>429</v>
      </c>
      <c r="D637" s="56" t="s">
        <v>636</v>
      </c>
      <c r="E637" s="56">
        <v>7016001620</v>
      </c>
      <c r="F637" s="56" t="s">
        <v>652</v>
      </c>
      <c r="G637" s="56">
        <v>100</v>
      </c>
      <c r="H637" s="56" t="s">
        <v>637</v>
      </c>
      <c r="I637" s="54" t="s">
        <v>638</v>
      </c>
      <c r="J637" s="36">
        <v>88028.800000000003</v>
      </c>
      <c r="K637" s="36">
        <v>97829.7</v>
      </c>
      <c r="L637" s="36">
        <v>97081.7</v>
      </c>
      <c r="M637" s="36">
        <v>100628</v>
      </c>
      <c r="N637" s="4"/>
      <c r="O637" s="4"/>
      <c r="P637" s="4"/>
      <c r="Q637" s="4"/>
      <c r="R637" s="45" t="s">
        <v>506</v>
      </c>
      <c r="S637" s="36">
        <v>3348146</v>
      </c>
      <c r="T637" s="36">
        <v>3387509</v>
      </c>
      <c r="U637" s="36">
        <v>3053047</v>
      </c>
      <c r="V637" s="36">
        <v>3033618</v>
      </c>
      <c r="W637" s="14"/>
      <c r="X637" s="14"/>
      <c r="Y637" s="14"/>
      <c r="Z637" s="14"/>
      <c r="AA637" s="17">
        <v>234421.3</v>
      </c>
      <c r="AB637" s="17">
        <v>245751.1</v>
      </c>
      <c r="AC637" s="17">
        <v>249185.5</v>
      </c>
      <c r="AD637" s="17">
        <v>255925.5</v>
      </c>
      <c r="AE637" s="15" t="s">
        <v>48</v>
      </c>
      <c r="AF637" s="15" t="s">
        <v>48</v>
      </c>
      <c r="AG637" s="15" t="s">
        <v>48</v>
      </c>
      <c r="AH637" s="15" t="s">
        <v>48</v>
      </c>
      <c r="AI637" s="15" t="s">
        <v>48</v>
      </c>
      <c r="AJ637" s="15" t="s">
        <v>48</v>
      </c>
      <c r="AK637" s="15" t="s">
        <v>48</v>
      </c>
      <c r="AL637" s="15" t="s">
        <v>48</v>
      </c>
    </row>
    <row r="638" spans="2:38" s="24" customFormat="1" ht="58.5" customHeight="1" x14ac:dyDescent="0.25">
      <c r="B638" s="156">
        <v>579</v>
      </c>
      <c r="C638" s="150" t="s">
        <v>429</v>
      </c>
      <c r="D638" s="139" t="s">
        <v>639</v>
      </c>
      <c r="E638" s="139" t="s">
        <v>642</v>
      </c>
      <c r="F638" s="139" t="s">
        <v>440</v>
      </c>
      <c r="G638" s="56">
        <v>100</v>
      </c>
      <c r="H638" s="50" t="s">
        <v>48</v>
      </c>
      <c r="I638" s="54" t="s">
        <v>640</v>
      </c>
      <c r="J638" s="36">
        <v>6483.8</v>
      </c>
      <c r="K638" s="36">
        <v>4991.8</v>
      </c>
      <c r="L638" s="36">
        <v>3061.2</v>
      </c>
      <c r="M638" s="36">
        <v>2121.9</v>
      </c>
      <c r="N638" s="4"/>
      <c r="O638" s="14"/>
      <c r="P638" s="14"/>
      <c r="Q638" s="14"/>
      <c r="R638" s="47"/>
      <c r="S638" s="36">
        <v>0.61899999999999999</v>
      </c>
      <c r="T638" s="36">
        <v>0.38400000000000001</v>
      </c>
      <c r="U638" s="36">
        <v>0.23300000000000001</v>
      </c>
      <c r="V638" s="36">
        <v>0.151</v>
      </c>
      <c r="W638" s="69"/>
      <c r="X638" s="57"/>
      <c r="Y638" s="57"/>
      <c r="Z638" s="14"/>
      <c r="AA638" s="203">
        <v>28729.599999999999</v>
      </c>
      <c r="AB638" s="204">
        <v>30232.9</v>
      </c>
      <c r="AC638" s="204">
        <v>35515.5</v>
      </c>
      <c r="AD638" s="203">
        <v>31517.9</v>
      </c>
      <c r="AE638" s="15" t="s">
        <v>48</v>
      </c>
      <c r="AF638" s="15" t="s">
        <v>48</v>
      </c>
      <c r="AG638" s="15" t="s">
        <v>48</v>
      </c>
      <c r="AH638" s="15" t="s">
        <v>48</v>
      </c>
      <c r="AI638" s="15" t="s">
        <v>48</v>
      </c>
      <c r="AJ638" s="15" t="s">
        <v>48</v>
      </c>
      <c r="AK638" s="15" t="s">
        <v>48</v>
      </c>
      <c r="AL638" s="15" t="s">
        <v>48</v>
      </c>
    </row>
    <row r="639" spans="2:38" s="24" customFormat="1" ht="58.5" customHeight="1" x14ac:dyDescent="0.25">
      <c r="B639" s="142"/>
      <c r="C639" s="142"/>
      <c r="D639" s="141"/>
      <c r="E639" s="141"/>
      <c r="F639" s="141"/>
      <c r="G639" s="56">
        <v>100</v>
      </c>
      <c r="H639" s="50" t="s">
        <v>48</v>
      </c>
      <c r="I639" s="54" t="s">
        <v>641</v>
      </c>
      <c r="J639" s="36">
        <v>1632.3</v>
      </c>
      <c r="K639" s="36">
        <v>2602.4</v>
      </c>
      <c r="L639" s="36">
        <v>1756.6</v>
      </c>
      <c r="M639" s="36">
        <v>1376.7</v>
      </c>
      <c r="N639" s="4"/>
      <c r="O639" s="14"/>
      <c r="P639" s="14"/>
      <c r="Q639" s="14"/>
      <c r="R639" s="47"/>
      <c r="S639" s="36">
        <v>1.504</v>
      </c>
      <c r="T639" s="36">
        <v>1.111</v>
      </c>
      <c r="U639" s="36">
        <v>1.012</v>
      </c>
      <c r="V639" s="36">
        <v>1.1439999999999999</v>
      </c>
      <c r="W639" s="69"/>
      <c r="X639" s="57"/>
      <c r="Y639" s="57"/>
      <c r="Z639" s="14"/>
      <c r="AA639" s="203"/>
      <c r="AB639" s="204"/>
      <c r="AC639" s="204"/>
      <c r="AD639" s="203"/>
      <c r="AE639" s="15" t="s">
        <v>48</v>
      </c>
      <c r="AF639" s="15" t="s">
        <v>48</v>
      </c>
      <c r="AG639" s="15" t="s">
        <v>48</v>
      </c>
      <c r="AH639" s="15" t="s">
        <v>48</v>
      </c>
      <c r="AI639" s="15" t="s">
        <v>48</v>
      </c>
      <c r="AJ639" s="15" t="s">
        <v>48</v>
      </c>
      <c r="AK639" s="15" t="s">
        <v>48</v>
      </c>
      <c r="AL639" s="15" t="s">
        <v>48</v>
      </c>
    </row>
    <row r="640" spans="2:38" s="24" customFormat="1" ht="84.75" customHeight="1" x14ac:dyDescent="0.25">
      <c r="B640" s="45">
        <v>580</v>
      </c>
      <c r="C640" s="50" t="s">
        <v>429</v>
      </c>
      <c r="D640" s="56" t="s">
        <v>643</v>
      </c>
      <c r="E640" s="56">
        <v>7017019556</v>
      </c>
      <c r="F640" s="50" t="s">
        <v>440</v>
      </c>
      <c r="G640" s="50">
        <v>100</v>
      </c>
      <c r="H640" s="50" t="s">
        <v>48</v>
      </c>
      <c r="I640" s="54" t="s">
        <v>644</v>
      </c>
      <c r="J640" s="36">
        <v>19733.400000000001</v>
      </c>
      <c r="K640" s="36">
        <v>23537</v>
      </c>
      <c r="L640" s="36">
        <v>24604.2</v>
      </c>
      <c r="M640" s="36">
        <v>26244.6</v>
      </c>
      <c r="N640" s="4"/>
      <c r="O640" s="14"/>
      <c r="P640" s="14"/>
      <c r="Q640" s="14"/>
      <c r="R640" s="47"/>
      <c r="S640" s="36">
        <v>0.92100000000000004</v>
      </c>
      <c r="T640" s="36">
        <v>0.91300000000000003</v>
      </c>
      <c r="U640" s="36">
        <v>1.8089999999999999</v>
      </c>
      <c r="V640" s="36">
        <v>2.3690000000000002</v>
      </c>
      <c r="W640" s="69"/>
      <c r="X640" s="57"/>
      <c r="Y640" s="57"/>
      <c r="Z640" s="14"/>
      <c r="AA640" s="116">
        <v>23278.799999999999</v>
      </c>
      <c r="AB640" s="117">
        <v>25142.7</v>
      </c>
      <c r="AC640" s="117">
        <v>28177.1</v>
      </c>
      <c r="AD640" s="116">
        <v>24480.5</v>
      </c>
      <c r="AE640" s="15" t="s">
        <v>48</v>
      </c>
      <c r="AF640" s="15" t="s">
        <v>48</v>
      </c>
      <c r="AG640" s="15" t="s">
        <v>48</v>
      </c>
      <c r="AH640" s="15" t="s">
        <v>48</v>
      </c>
      <c r="AI640" s="15" t="s">
        <v>48</v>
      </c>
      <c r="AJ640" s="15" t="s">
        <v>48</v>
      </c>
      <c r="AK640" s="15" t="s">
        <v>48</v>
      </c>
      <c r="AL640" s="15" t="s">
        <v>48</v>
      </c>
    </row>
    <row r="641" spans="1:38" s="24" customFormat="1" ht="80.25" customHeight="1" x14ac:dyDescent="0.25">
      <c r="B641" s="45">
        <v>581</v>
      </c>
      <c r="C641" s="50" t="s">
        <v>429</v>
      </c>
      <c r="D641" s="50" t="s">
        <v>645</v>
      </c>
      <c r="E641" s="56">
        <v>7017201406</v>
      </c>
      <c r="F641" s="50" t="s">
        <v>440</v>
      </c>
      <c r="G641" s="50">
        <v>100</v>
      </c>
      <c r="H641" s="50" t="s">
        <v>48</v>
      </c>
      <c r="I641" s="54" t="s">
        <v>650</v>
      </c>
      <c r="J641" s="36" t="s">
        <v>646</v>
      </c>
      <c r="K641" s="36" t="s">
        <v>647</v>
      </c>
      <c r="L641" s="36" t="s">
        <v>648</v>
      </c>
      <c r="M641" s="36" t="s">
        <v>649</v>
      </c>
      <c r="N641" s="4"/>
      <c r="O641" s="14"/>
      <c r="P641" s="14"/>
      <c r="Q641" s="14"/>
      <c r="R641" s="47"/>
      <c r="S641" s="36">
        <v>132.36099999999999</v>
      </c>
      <c r="T641" s="36">
        <v>114.334</v>
      </c>
      <c r="U641" s="36">
        <v>85.265000000000001</v>
      </c>
      <c r="V641" s="36">
        <v>60.366999999999997</v>
      </c>
      <c r="W641" s="69"/>
      <c r="X641" s="57"/>
      <c r="Y641" s="57"/>
      <c r="Z641" s="57"/>
      <c r="AA641" s="118"/>
      <c r="AB641" s="118"/>
      <c r="AC641" s="118"/>
      <c r="AD641" s="118"/>
      <c r="AE641" s="15" t="s">
        <v>48</v>
      </c>
      <c r="AF641" s="15" t="s">
        <v>48</v>
      </c>
      <c r="AG641" s="15" t="s">
        <v>48</v>
      </c>
      <c r="AH641" s="15" t="s">
        <v>48</v>
      </c>
      <c r="AI641" s="15" t="s">
        <v>48</v>
      </c>
      <c r="AJ641" s="15" t="s">
        <v>48</v>
      </c>
      <c r="AK641" s="15" t="s">
        <v>48</v>
      </c>
      <c r="AL641" s="15" t="s">
        <v>48</v>
      </c>
    </row>
    <row r="642" spans="1:38" s="5" customFormat="1" ht="88.5" customHeight="1" x14ac:dyDescent="0.25">
      <c r="A642" s="24"/>
      <c r="B642" s="45">
        <v>582</v>
      </c>
      <c r="C642" s="56" t="s">
        <v>429</v>
      </c>
      <c r="D642" s="56" t="s">
        <v>1089</v>
      </c>
      <c r="E642" s="56">
        <v>7017264879</v>
      </c>
      <c r="F642" s="56" t="s">
        <v>440</v>
      </c>
      <c r="G642" s="56">
        <v>100</v>
      </c>
      <c r="H642" s="56" t="s">
        <v>48</v>
      </c>
      <c r="I642" s="56" t="s">
        <v>1113</v>
      </c>
      <c r="J642" s="36">
        <v>75881</v>
      </c>
      <c r="K642" s="36">
        <v>73171</v>
      </c>
      <c r="L642" s="36">
        <v>70796</v>
      </c>
      <c r="M642" s="36">
        <v>80321</v>
      </c>
      <c r="N642" s="36"/>
      <c r="O642" s="36"/>
      <c r="P642" s="36"/>
      <c r="Q642" s="36"/>
      <c r="R642" s="36"/>
      <c r="S642" s="36" t="s">
        <v>48</v>
      </c>
      <c r="T642" s="36" t="s">
        <v>48</v>
      </c>
      <c r="U642" s="36" t="s">
        <v>48</v>
      </c>
      <c r="V642" s="36" t="s">
        <v>48</v>
      </c>
      <c r="W642" s="36" t="s">
        <v>48</v>
      </c>
      <c r="X642" s="36" t="s">
        <v>48</v>
      </c>
      <c r="Y642" s="36" t="s">
        <v>48</v>
      </c>
      <c r="Z642" s="36" t="s">
        <v>48</v>
      </c>
      <c r="AA642" s="17">
        <v>42894</v>
      </c>
      <c r="AB642" s="17">
        <v>43000</v>
      </c>
      <c r="AC642" s="17">
        <v>53446</v>
      </c>
      <c r="AD642" s="17">
        <v>43000</v>
      </c>
      <c r="AE642" s="15" t="s">
        <v>48</v>
      </c>
      <c r="AF642" s="15" t="s">
        <v>48</v>
      </c>
      <c r="AG642" s="15" t="s">
        <v>48</v>
      </c>
      <c r="AH642" s="15" t="s">
        <v>48</v>
      </c>
      <c r="AI642" s="15" t="s">
        <v>48</v>
      </c>
      <c r="AJ642" s="15" t="s">
        <v>48</v>
      </c>
      <c r="AK642" s="15" t="s">
        <v>48</v>
      </c>
      <c r="AL642" s="15" t="s">
        <v>48</v>
      </c>
    </row>
    <row r="643" spans="1:38" s="2" customFormat="1" ht="83.25" customHeight="1" x14ac:dyDescent="0.25">
      <c r="A643" s="39"/>
      <c r="B643" s="45">
        <v>583</v>
      </c>
      <c r="C643" s="65" t="s">
        <v>1090</v>
      </c>
      <c r="D643" s="56" t="s">
        <v>1115</v>
      </c>
      <c r="E643" s="65">
        <v>7017129541</v>
      </c>
      <c r="F643" s="56" t="s">
        <v>440</v>
      </c>
      <c r="G643" s="65">
        <v>100</v>
      </c>
      <c r="H643" s="65" t="s">
        <v>48</v>
      </c>
      <c r="I643" s="65" t="s">
        <v>1114</v>
      </c>
      <c r="J643" s="65">
        <v>17385</v>
      </c>
      <c r="K643" s="65">
        <v>15613</v>
      </c>
      <c r="L643" s="65">
        <v>11201</v>
      </c>
      <c r="M643" s="65">
        <v>8500</v>
      </c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  <c r="AA643" s="108">
        <v>0</v>
      </c>
      <c r="AB643" s="108">
        <v>0</v>
      </c>
      <c r="AC643" s="108">
        <v>0</v>
      </c>
      <c r="AD643" s="108">
        <v>0</v>
      </c>
      <c r="AE643" s="15" t="s">
        <v>48</v>
      </c>
      <c r="AF643" s="15" t="s">
        <v>48</v>
      </c>
      <c r="AG643" s="15" t="s">
        <v>48</v>
      </c>
      <c r="AH643" s="15" t="s">
        <v>48</v>
      </c>
      <c r="AI643" s="15" t="s">
        <v>48</v>
      </c>
      <c r="AJ643" s="15" t="s">
        <v>48</v>
      </c>
      <c r="AK643" s="15" t="s">
        <v>48</v>
      </c>
      <c r="AL643" s="15" t="s">
        <v>48</v>
      </c>
    </row>
    <row r="644" spans="1:38" s="2" customFormat="1" ht="15.75" x14ac:dyDescent="0.25">
      <c r="B644" s="3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  <c r="AE644" s="3"/>
      <c r="AF644" s="3"/>
      <c r="AG644" s="3"/>
      <c r="AH644" s="3"/>
      <c r="AI644" s="3"/>
      <c r="AJ644" s="3"/>
      <c r="AK644" s="3"/>
      <c r="AL644" s="3"/>
    </row>
    <row r="645" spans="1:38" ht="15.75" x14ac:dyDescent="0.25">
      <c r="B645" s="34"/>
      <c r="C645" s="39" t="s">
        <v>1121</v>
      </c>
      <c r="D645" s="39"/>
      <c r="E645" s="39"/>
      <c r="F645" s="39"/>
      <c r="G645" s="39"/>
      <c r="H645" s="39"/>
      <c r="I645" s="39"/>
      <c r="J645" s="3"/>
      <c r="K645" s="3"/>
      <c r="L645" s="3"/>
      <c r="M645" s="3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  <c r="AE645" s="3"/>
      <c r="AF645" s="3"/>
      <c r="AG645" s="3"/>
      <c r="AH645" s="3"/>
      <c r="AI645" s="3"/>
      <c r="AJ645" s="3"/>
      <c r="AK645" s="3"/>
      <c r="AL645" s="3"/>
    </row>
    <row r="646" spans="1:38" ht="15.75" x14ac:dyDescent="0.25">
      <c r="C646" s="39" t="s">
        <v>1120</v>
      </c>
      <c r="D646" s="39"/>
      <c r="E646" s="39"/>
      <c r="F646" s="39"/>
      <c r="G646" s="39"/>
      <c r="H646" s="39"/>
      <c r="I646" s="39"/>
    </row>
    <row r="647" spans="1:38" ht="15.75" x14ac:dyDescent="0.25">
      <c r="C647" s="39" t="s">
        <v>1124</v>
      </c>
      <c r="D647" s="39"/>
      <c r="E647" s="39"/>
      <c r="F647" s="39"/>
      <c r="G647" s="39"/>
      <c r="H647" s="39"/>
      <c r="I647" s="39"/>
    </row>
  </sheetData>
  <autoFilter ref="B4:AL643">
    <filterColumn colId="8" showButton="0"/>
    <filterColumn colId="9" showButton="0"/>
    <filterColumn colId="10" showButton="0"/>
    <filterColumn colId="12" showButton="0"/>
    <filterColumn colId="13" showButton="0"/>
    <filterColumn colId="14" showButton="0"/>
    <filterColumn colId="16" showButton="0"/>
    <filterColumn colId="17" showButton="0"/>
    <filterColumn colId="18" showButton="0"/>
    <filterColumn colId="19" showButton="0"/>
    <filterColumn colId="21" showButton="0"/>
    <filterColumn colId="22" showButton="0"/>
    <filterColumn colId="23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3" showButton="0"/>
    <filterColumn colId="34" showButton="0"/>
    <filterColumn colId="35" showButton="0"/>
  </autoFilter>
  <mergeCells count="392">
    <mergeCell ref="C325:C327"/>
    <mergeCell ref="C328:C329"/>
    <mergeCell ref="C330:C331"/>
    <mergeCell ref="C332:C335"/>
    <mergeCell ref="C336:C338"/>
    <mergeCell ref="B518:B523"/>
    <mergeCell ref="H518:H523"/>
    <mergeCell ref="H87:H89"/>
    <mergeCell ref="E114:E115"/>
    <mergeCell ref="F114:F115"/>
    <mergeCell ref="G114:G115"/>
    <mergeCell ref="H114:H115"/>
    <mergeCell ref="C518:C523"/>
    <mergeCell ref="D518:D523"/>
    <mergeCell ref="E518:E523"/>
    <mergeCell ref="F518:F523"/>
    <mergeCell ref="G518:G523"/>
    <mergeCell ref="C353:C355"/>
    <mergeCell ref="C356:C357"/>
    <mergeCell ref="C339:C341"/>
    <mergeCell ref="C342:C344"/>
    <mergeCell ref="C345:C346"/>
    <mergeCell ref="C347:C350"/>
    <mergeCell ref="C351:C352"/>
    <mergeCell ref="E332:E335"/>
    <mergeCell ref="F332:F335"/>
    <mergeCell ref="G332:G335"/>
    <mergeCell ref="D345:D346"/>
    <mergeCell ref="E345:E346"/>
    <mergeCell ref="F345:F346"/>
    <mergeCell ref="G345:G346"/>
    <mergeCell ref="D336:D338"/>
    <mergeCell ref="E336:E338"/>
    <mergeCell ref="F336:F338"/>
    <mergeCell ref="G336:G338"/>
    <mergeCell ref="B356:B357"/>
    <mergeCell ref="D325:D327"/>
    <mergeCell ref="E325:E327"/>
    <mergeCell ref="F325:F327"/>
    <mergeCell ref="G325:G327"/>
    <mergeCell ref="H325:H327"/>
    <mergeCell ref="D328:D329"/>
    <mergeCell ref="E328:E329"/>
    <mergeCell ref="F328:F329"/>
    <mergeCell ref="G328:G329"/>
    <mergeCell ref="H328:H329"/>
    <mergeCell ref="D330:D331"/>
    <mergeCell ref="E330:E331"/>
    <mergeCell ref="F330:F331"/>
    <mergeCell ref="G330:G331"/>
    <mergeCell ref="F339:F341"/>
    <mergeCell ref="G339:G341"/>
    <mergeCell ref="D347:D350"/>
    <mergeCell ref="E347:E350"/>
    <mergeCell ref="F347:F350"/>
    <mergeCell ref="G347:G350"/>
    <mergeCell ref="D339:D341"/>
    <mergeCell ref="E339:E341"/>
    <mergeCell ref="D332:D335"/>
    <mergeCell ref="B567:B568"/>
    <mergeCell ref="B565:B566"/>
    <mergeCell ref="C638:C639"/>
    <mergeCell ref="B7:B9"/>
    <mergeCell ref="B10:B11"/>
    <mergeCell ref="B12:B14"/>
    <mergeCell ref="B15:B17"/>
    <mergeCell ref="B18:B20"/>
    <mergeCell ref="B42:B44"/>
    <mergeCell ref="B45:B46"/>
    <mergeCell ref="B70:B73"/>
    <mergeCell ref="B74:B75"/>
    <mergeCell ref="B534:B536"/>
    <mergeCell ref="B325:B327"/>
    <mergeCell ref="B328:B329"/>
    <mergeCell ref="B330:B331"/>
    <mergeCell ref="B332:B335"/>
    <mergeCell ref="B336:B338"/>
    <mergeCell ref="B339:B341"/>
    <mergeCell ref="B342:B344"/>
    <mergeCell ref="B345:B346"/>
    <mergeCell ref="B347:B350"/>
    <mergeCell ref="B351:B352"/>
    <mergeCell ref="B353:B355"/>
    <mergeCell ref="I633:AL633"/>
    <mergeCell ref="AA638:AA639"/>
    <mergeCell ref="AB638:AB639"/>
    <mergeCell ref="AC638:AC639"/>
    <mergeCell ref="AD638:AD639"/>
    <mergeCell ref="F638:F639"/>
    <mergeCell ref="E638:E639"/>
    <mergeCell ref="D638:D639"/>
    <mergeCell ref="B638:B639"/>
    <mergeCell ref="H7:H9"/>
    <mergeCell ref="E10:E11"/>
    <mergeCell ref="F10:F11"/>
    <mergeCell ref="H10:H11"/>
    <mergeCell ref="C15:C17"/>
    <mergeCell ref="D15:D17"/>
    <mergeCell ref="C45:C46"/>
    <mergeCell ref="D45:D46"/>
    <mergeCell ref="E45:E46"/>
    <mergeCell ref="F45:F46"/>
    <mergeCell ref="G45:G46"/>
    <mergeCell ref="C42:C44"/>
    <mergeCell ref="D42:D44"/>
    <mergeCell ref="E42:E44"/>
    <mergeCell ref="F42:F44"/>
    <mergeCell ref="G42:G44"/>
    <mergeCell ref="O18:O20"/>
    <mergeCell ref="P18:P20"/>
    <mergeCell ref="Q18:Q20"/>
    <mergeCell ref="AA18:AA20"/>
    <mergeCell ref="AB18:AB20"/>
    <mergeCell ref="J18:J20"/>
    <mergeCell ref="K18:K20"/>
    <mergeCell ref="L18:L20"/>
    <mergeCell ref="M18:M20"/>
    <mergeCell ref="N18:N20"/>
    <mergeCell ref="AH18:AH20"/>
    <mergeCell ref="AC18:AC20"/>
    <mergeCell ref="AD18:AD20"/>
    <mergeCell ref="AE18:AE20"/>
    <mergeCell ref="AF18:AF20"/>
    <mergeCell ref="AG18:AG20"/>
    <mergeCell ref="AH15:AH17"/>
    <mergeCell ref="AC15:AC17"/>
    <mergeCell ref="AD15:AD17"/>
    <mergeCell ref="AE15:AE17"/>
    <mergeCell ref="AF15:AF17"/>
    <mergeCell ref="AG15:AG17"/>
    <mergeCell ref="O15:O17"/>
    <mergeCell ref="P15:P17"/>
    <mergeCell ref="Q15:Q17"/>
    <mergeCell ref="AA15:AA17"/>
    <mergeCell ref="AB15:AB17"/>
    <mergeCell ref="J15:J17"/>
    <mergeCell ref="K15:K17"/>
    <mergeCell ref="L15:L17"/>
    <mergeCell ref="M15:M17"/>
    <mergeCell ref="N15:N17"/>
    <mergeCell ref="AH12:AH14"/>
    <mergeCell ref="J12:J14"/>
    <mergeCell ref="K12:K14"/>
    <mergeCell ref="L12:L14"/>
    <mergeCell ref="M12:M14"/>
    <mergeCell ref="N12:N14"/>
    <mergeCell ref="O12:O14"/>
    <mergeCell ref="P12:P14"/>
    <mergeCell ref="Q12:Q14"/>
    <mergeCell ref="AA12:AA14"/>
    <mergeCell ref="AB12:AB14"/>
    <mergeCell ref="AC12:AC14"/>
    <mergeCell ref="AD12:AD14"/>
    <mergeCell ref="AE12:AE14"/>
    <mergeCell ref="AF12:AF14"/>
    <mergeCell ref="AG12:AG14"/>
    <mergeCell ref="N7:N9"/>
    <mergeCell ref="O7:O9"/>
    <mergeCell ref="P7:P9"/>
    <mergeCell ref="Q7:Q9"/>
    <mergeCell ref="AG10:AG11"/>
    <mergeCell ref="AH10:AH11"/>
    <mergeCell ref="J10:J11"/>
    <mergeCell ref="K10:K11"/>
    <mergeCell ref="L10:L11"/>
    <mergeCell ref="M10:M11"/>
    <mergeCell ref="N10:N11"/>
    <mergeCell ref="O10:O11"/>
    <mergeCell ref="P10:P11"/>
    <mergeCell ref="Q10:Q11"/>
    <mergeCell ref="AA10:AA11"/>
    <mergeCell ref="AB10:AB11"/>
    <mergeCell ref="AC10:AC11"/>
    <mergeCell ref="AD10:AD11"/>
    <mergeCell ref="AE10:AE11"/>
    <mergeCell ref="AF10:AF11"/>
    <mergeCell ref="B4:B6"/>
    <mergeCell ref="E4:E6"/>
    <mergeCell ref="H4:H6"/>
    <mergeCell ref="F4:F6"/>
    <mergeCell ref="G74:G75"/>
    <mergeCell ref="H74:H75"/>
    <mergeCell ref="I74:I75"/>
    <mergeCell ref="J74:J75"/>
    <mergeCell ref="K74:K75"/>
    <mergeCell ref="J5:L5"/>
    <mergeCell ref="G18:G20"/>
    <mergeCell ref="C18:C20"/>
    <mergeCell ref="D18:D20"/>
    <mergeCell ref="I7:I9"/>
    <mergeCell ref="I10:I11"/>
    <mergeCell ref="I12:I14"/>
    <mergeCell ref="I15:I17"/>
    <mergeCell ref="I18:I20"/>
    <mergeCell ref="E18:E20"/>
    <mergeCell ref="F18:F20"/>
    <mergeCell ref="H18:H20"/>
    <mergeCell ref="E15:E17"/>
    <mergeCell ref="F15:F17"/>
    <mergeCell ref="H15:H17"/>
    <mergeCell ref="C7:C9"/>
    <mergeCell ref="D7:D9"/>
    <mergeCell ref="C10:C11"/>
    <mergeCell ref="D10:D11"/>
    <mergeCell ref="C12:C14"/>
    <mergeCell ref="D12:D14"/>
    <mergeCell ref="G7:G9"/>
    <mergeCell ref="G10:G11"/>
    <mergeCell ref="G12:G14"/>
    <mergeCell ref="F12:F14"/>
    <mergeCell ref="E7:E9"/>
    <mergeCell ref="F7:F9"/>
    <mergeCell ref="C70:C73"/>
    <mergeCell ref="D70:D73"/>
    <mergeCell ref="E70:E73"/>
    <mergeCell ref="F70:F73"/>
    <mergeCell ref="C74:C75"/>
    <mergeCell ref="D74:D75"/>
    <mergeCell ref="E74:E75"/>
    <mergeCell ref="F74:F75"/>
    <mergeCell ref="E12:E14"/>
    <mergeCell ref="AI1:AL1"/>
    <mergeCell ref="R1:V1"/>
    <mergeCell ref="C4:C6"/>
    <mergeCell ref="D4:D6"/>
    <mergeCell ref="I4:I6"/>
    <mergeCell ref="J4:M4"/>
    <mergeCell ref="N4:Q4"/>
    <mergeCell ref="R4:V4"/>
    <mergeCell ref="G4:G6"/>
    <mergeCell ref="AA4:AD4"/>
    <mergeCell ref="AE4:AH4"/>
    <mergeCell ref="AI4:AL4"/>
    <mergeCell ref="N5:P5"/>
    <mergeCell ref="R5:R6"/>
    <mergeCell ref="S5:U5"/>
    <mergeCell ref="W5:Y5"/>
    <mergeCell ref="AA5:AC5"/>
    <mergeCell ref="AE5:AG5"/>
    <mergeCell ref="AI5:AK5"/>
    <mergeCell ref="W4:Z4"/>
    <mergeCell ref="AL74:AL75"/>
    <mergeCell ref="C87:C89"/>
    <mergeCell ref="D87:D89"/>
    <mergeCell ref="E87:E89"/>
    <mergeCell ref="F87:F89"/>
    <mergeCell ref="G87:G89"/>
    <mergeCell ref="O74:O75"/>
    <mergeCell ref="P74:P75"/>
    <mergeCell ref="Q74:Q75"/>
    <mergeCell ref="AA74:AA75"/>
    <mergeCell ref="AB74:AB75"/>
    <mergeCell ref="AC74:AC75"/>
    <mergeCell ref="AD74:AD75"/>
    <mergeCell ref="AE74:AE75"/>
    <mergeCell ref="AF74:AF75"/>
    <mergeCell ref="L74:L75"/>
    <mergeCell ref="M74:M75"/>
    <mergeCell ref="N74:N75"/>
    <mergeCell ref="D79:D80"/>
    <mergeCell ref="E79:E80"/>
    <mergeCell ref="F79:F80"/>
    <mergeCell ref="G79:G80"/>
    <mergeCell ref="C83:C85"/>
    <mergeCell ref="D83:D85"/>
    <mergeCell ref="B87:B89"/>
    <mergeCell ref="C114:C115"/>
    <mergeCell ref="D114:D115"/>
    <mergeCell ref="B114:B115"/>
    <mergeCell ref="AG74:AG75"/>
    <mergeCell ref="AH74:AH75"/>
    <mergeCell ref="AI74:AI75"/>
    <mergeCell ref="AJ74:AJ75"/>
    <mergeCell ref="AK74:AK75"/>
    <mergeCell ref="C77:C78"/>
    <mergeCell ref="D77:D78"/>
    <mergeCell ref="G83:G85"/>
    <mergeCell ref="E77:E78"/>
    <mergeCell ref="F77:F78"/>
    <mergeCell ref="G77:G78"/>
    <mergeCell ref="C79:C80"/>
    <mergeCell ref="E83:E85"/>
    <mergeCell ref="F83:F85"/>
    <mergeCell ref="B77:B78"/>
    <mergeCell ref="B79:B80"/>
    <mergeCell ref="B83:B85"/>
    <mergeCell ref="D342:D344"/>
    <mergeCell ref="E342:E344"/>
    <mergeCell ref="F342:F344"/>
    <mergeCell ref="G342:G344"/>
    <mergeCell ref="H342:H344"/>
    <mergeCell ref="D356:D357"/>
    <mergeCell ref="E356:E357"/>
    <mergeCell ref="F356:F357"/>
    <mergeCell ref="G356:G357"/>
    <mergeCell ref="H356:H357"/>
    <mergeCell ref="F358:F375"/>
    <mergeCell ref="F376:F445"/>
    <mergeCell ref="D351:D352"/>
    <mergeCell ref="E351:E352"/>
    <mergeCell ref="F351:F352"/>
    <mergeCell ref="G351:G352"/>
    <mergeCell ref="H351:H352"/>
    <mergeCell ref="D353:D355"/>
    <mergeCell ref="E353:E355"/>
    <mergeCell ref="F353:F355"/>
    <mergeCell ref="G353:G355"/>
    <mergeCell ref="H353:H355"/>
    <mergeCell ref="AD534:AD536"/>
    <mergeCell ref="C565:C566"/>
    <mergeCell ref="D565:D566"/>
    <mergeCell ref="E565:E566"/>
    <mergeCell ref="F565:F566"/>
    <mergeCell ref="G565:G566"/>
    <mergeCell ref="H565:H566"/>
    <mergeCell ref="AA565:AA566"/>
    <mergeCell ref="AB565:AB566"/>
    <mergeCell ref="AC565:AC566"/>
    <mergeCell ref="AD565:AD566"/>
    <mergeCell ref="C534:C536"/>
    <mergeCell ref="D534:D536"/>
    <mergeCell ref="E534:E536"/>
    <mergeCell ref="F534:F536"/>
    <mergeCell ref="J534:J536"/>
    <mergeCell ref="K534:K536"/>
    <mergeCell ref="L534:L536"/>
    <mergeCell ref="M534:M536"/>
    <mergeCell ref="R534:R536"/>
    <mergeCell ref="G534:G536"/>
    <mergeCell ref="H534:H536"/>
    <mergeCell ref="AD567:AD568"/>
    <mergeCell ref="C567:C568"/>
    <mergeCell ref="D567:D568"/>
    <mergeCell ref="E567:E568"/>
    <mergeCell ref="F567:F568"/>
    <mergeCell ref="G567:G568"/>
    <mergeCell ref="H567:H568"/>
    <mergeCell ref="I567:I568"/>
    <mergeCell ref="J567:J568"/>
    <mergeCell ref="K567:K568"/>
    <mergeCell ref="H77:H78"/>
    <mergeCell ref="H79:H80"/>
    <mergeCell ref="L567:L568"/>
    <mergeCell ref="M567:M568"/>
    <mergeCell ref="AA567:AA568"/>
    <mergeCell ref="AB567:AB568"/>
    <mergeCell ref="AC567:AC568"/>
    <mergeCell ref="AA534:AA536"/>
    <mergeCell ref="AB534:AB536"/>
    <mergeCell ref="AC534:AC536"/>
    <mergeCell ref="H347:H350"/>
    <mergeCell ref="H339:H341"/>
    <mergeCell ref="H330:H331"/>
    <mergeCell ref="H345:H346"/>
    <mergeCell ref="H332:H335"/>
    <mergeCell ref="H336:H338"/>
    <mergeCell ref="AI7:AI9"/>
    <mergeCell ref="AJ7:AJ9"/>
    <mergeCell ref="AK7:AK9"/>
    <mergeCell ref="AL7:AL9"/>
    <mergeCell ref="AI12:AI14"/>
    <mergeCell ref="AJ12:AJ14"/>
    <mergeCell ref="AK12:AK14"/>
    <mergeCell ref="AL12:AL14"/>
    <mergeCell ref="G70:G73"/>
    <mergeCell ref="H70:H73"/>
    <mergeCell ref="J7:J9"/>
    <mergeCell ref="K7:K9"/>
    <mergeCell ref="L7:L9"/>
    <mergeCell ref="G15:G17"/>
    <mergeCell ref="H12:H14"/>
    <mergeCell ref="AF7:AF9"/>
    <mergeCell ref="AG7:AG9"/>
    <mergeCell ref="AH7:AH9"/>
    <mergeCell ref="AA7:AA9"/>
    <mergeCell ref="AB7:AB9"/>
    <mergeCell ref="AC7:AC9"/>
    <mergeCell ref="AD7:AD9"/>
    <mergeCell ref="AE7:AE9"/>
    <mergeCell ref="M7:M9"/>
    <mergeCell ref="AI15:AI17"/>
    <mergeCell ref="AJ15:AJ17"/>
    <mergeCell ref="AK15:AK17"/>
    <mergeCell ref="AL15:AL17"/>
    <mergeCell ref="AI18:AI20"/>
    <mergeCell ref="AJ18:AJ20"/>
    <mergeCell ref="AK18:AK20"/>
    <mergeCell ref="AL18:AL20"/>
    <mergeCell ref="AI10:AI11"/>
    <mergeCell ref="AJ10:AJ11"/>
    <mergeCell ref="AK10:AK11"/>
    <mergeCell ref="AL10:AL11"/>
  </mergeCells>
  <hyperlinks>
    <hyperlink ref="F56" r:id="rId1" display="https://www.list-org.com/company/2125391"/>
    <hyperlink ref="F57" r:id="rId2" display="https://www.list-org.com/company/879923"/>
  </hyperlinks>
  <pageMargins left="0.70866141732283472" right="0.70866141732283472" top="0.32" bottom="0.27" header="0.31496062992125984" footer="0.31496062992125984"/>
  <pageSetup paperSize="9" scale="26" orientation="landscape" r:id="rId3"/>
  <colBreaks count="1" manualBreakCount="1">
    <brk id="22" max="1048575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мониторинг ХС</vt:lpstr>
      <vt:lpstr>'мониторинг ХС'!Заголовки_для_печати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Власова</dc:creator>
  <cp:lastModifiedBy>Мария Фёдоровна Широкова </cp:lastModifiedBy>
  <cp:lastPrinted>2021-07-23T09:43:15Z</cp:lastPrinted>
  <dcterms:created xsi:type="dcterms:W3CDTF">2017-12-01T04:52:09Z</dcterms:created>
  <dcterms:modified xsi:type="dcterms:W3CDTF">2022-03-15T03:41:52Z</dcterms:modified>
</cp:coreProperties>
</file>